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11760" tabRatio="711" activeTab="4"/>
  </bookViews>
  <sheets>
    <sheet name="Cover" sheetId="44" r:id="rId1"/>
    <sheet name="Revisions" sheetId="43" r:id="rId2"/>
    <sheet name="REFERENCE" sheetId="49" r:id="rId3"/>
    <sheet name="NOTES" sheetId="45" r:id="rId4"/>
    <sheet name="LIST" sheetId="4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c" localSheetId="0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4">'[1]Glycol Exchanger'!#REF!</definedName>
    <definedName name="\g" localSheetId="3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4">#REF!</definedName>
    <definedName name="\l" localSheetId="3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4">#REF!</definedName>
    <definedName name="\s" localSheetId="3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4">[2]D!#REF!</definedName>
    <definedName name="_____GEN1" localSheetId="3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4">[3]D!#REF!</definedName>
    <definedName name="____GEN1" localSheetId="3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4">#REF!</definedName>
    <definedName name="__ConfigurationData" localSheetId="3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4">#REF!</definedName>
    <definedName name="__MaterialData" localSheetId="3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4">#REF!</definedName>
    <definedName name="__MiscellaneousNotes" localSheetId="3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4">#REF!</definedName>
    <definedName name="__NozzleData" localSheetId="3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4">#REF!</definedName>
    <definedName name="__ProcessData" localSheetId="3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4">#REF!</definedName>
    <definedName name="__Project_Details" localSheetId="3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4">#REF!</definedName>
    <definedName name="__ThermalData" localSheetId="3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4">#REF!</definedName>
    <definedName name="__TubeData" localSheetId="3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4">#REF!</definedName>
    <definedName name="_a_FinData" localSheetId="3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4">#REF!</definedName>
    <definedName name="_a_Geometricand_DimensionalData" localSheetId="3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4">#REF!</definedName>
    <definedName name="_a_MechanicalDesignData" localSheetId="3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4">#REF!</definedName>
    <definedName name="_b_Motors" localSheetId="3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4">#REF!</definedName>
    <definedName name="_c_Air_Fan_Data" localSheetId="3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4">#REF!</definedName>
    <definedName name="_d_Miscellaneous" localSheetId="3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4">#REF!</definedName>
    <definedName name="_e_Noise" localSheetId="3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LIST!$A$11:$HD$152</definedName>
    <definedName name="_GEN1" localSheetId="0">[4]D!#REF!</definedName>
    <definedName name="_GEN1" localSheetId="4">[4]D!#REF!</definedName>
    <definedName name="_GEN1" localSheetId="3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4">#REF!</definedName>
    <definedName name="Ad" localSheetId="3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4" hidden="1">#REF!</definedName>
    <definedName name="bfdhggh" localSheetId="3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4">#REF!</definedName>
    <definedName name="BG" localSheetId="3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4">#REF!</definedName>
    <definedName name="BSHH" localSheetId="3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4">#REF!</definedName>
    <definedName name="C_PageNo_Total" localSheetId="3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4">[6]!Cancel</definedName>
    <definedName name="Cancel" localSheetId="3">[6]!Cancel</definedName>
    <definedName name="Cancel" localSheetId="2">[6]!Cancel</definedName>
    <definedName name="Cancel" localSheetId="1">[6]!Cancel</definedName>
    <definedName name="Cancel">[6]!Cancel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4">#REF!</definedName>
    <definedName name="CHVv" localSheetId="3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4">#REF!</definedName>
    <definedName name="CombLiqOpt" localSheetId="3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4">#REF!</definedName>
    <definedName name="CombLiqProps" localSheetId="3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4">#REF!</definedName>
    <definedName name="CompCompStrmsStart" localSheetId="3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4">#REF!</definedName>
    <definedName name="CompRefStrmsStart" localSheetId="3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4">#REF!</definedName>
    <definedName name="CompStreamsLookUp" localSheetId="3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4">#REF!</definedName>
    <definedName name="CompStreamsLookUpStart" localSheetId="3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4">'[7]Corrib Haz'!#REF!</definedName>
    <definedName name="cond" localSheetId="3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4">#REF!</definedName>
    <definedName name="CT" localSheetId="3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4">#REF!</definedName>
    <definedName name="CurCase" localSheetId="3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4">#REF!</definedName>
    <definedName name="CurCompOutputSht" localSheetId="3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4">#REF!</definedName>
    <definedName name="CurCompSht" localSheetId="3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4">#REF!</definedName>
    <definedName name="CurFlwSht" localSheetId="3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4">#REF!</definedName>
    <definedName name="CurOutputSht" localSheetId="3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4">#REF!</definedName>
    <definedName name="CurRefSht" localSheetId="3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4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4">#REF!</definedName>
    <definedName name="DATA1" localSheetId="3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4">#REF!</definedName>
    <definedName name="DATA2" localSheetId="3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4">#REF!</definedName>
    <definedName name="DATAEND" localSheetId="3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4">#REF!</definedName>
    <definedName name="DYE" localSheetId="3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4">#REF!</definedName>
    <definedName name="EstLinkOnStart" localSheetId="3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4">#REF!</definedName>
    <definedName name="eworwetjgiorj" localSheetId="3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4">'[7]Corrib Haz'!#REF!</definedName>
    <definedName name="fgas" localSheetId="3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4">#REF!</definedName>
    <definedName name="FHTH" localSheetId="3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4">'[7]Corrib Haz'!#REF!</definedName>
    <definedName name="fluids2" localSheetId="3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4">'[7]Corrib Haz'!#REF!</definedName>
    <definedName name="fluids3" localSheetId="3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4">#REF!</definedName>
    <definedName name="fsheet" localSheetId="3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4">'[7]Corrib Haz'!#REF!</definedName>
    <definedName name="gas" localSheetId="3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4">#REF!</definedName>
    <definedName name="gdgdghg" localSheetId="3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4">'[7]Corrib Haz'!#REF!</definedName>
    <definedName name="general" localSheetId="3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4">#REF!</definedName>
    <definedName name="GGRTR4" localSheetId="3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4">#REF!</definedName>
    <definedName name="ghkhjljhl" localSheetId="3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4">#REF!</definedName>
    <definedName name="HEADER" localSheetId="3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4">#REF!</definedName>
    <definedName name="hyrtyhrtyh" localSheetId="3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4">[3]D!#REF!</definedName>
    <definedName name="IO" localSheetId="3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4">#REF!</definedName>
    <definedName name="IOdata" localSheetId="3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4">#REF!</definedName>
    <definedName name="IOdetail" localSheetId="3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4">#REF!</definedName>
    <definedName name="IOfindata" localSheetId="3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4">#REF!</definedName>
    <definedName name="IOlist" localSheetId="3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4">'[7]Corrib Haz'!#REF!</definedName>
    <definedName name="ipiiiupouip" localSheetId="3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4">'[7]Corrib Haz'!#REF!</definedName>
    <definedName name="IVENTS" localSheetId="3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4">#REF!</definedName>
    <definedName name="jytjkytjk" localSheetId="3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4">#REF!</definedName>
    <definedName name="LiqProps" localSheetId="3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4">#REF!</definedName>
    <definedName name="lkjklhlh" localSheetId="3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4">#REF!</definedName>
    <definedName name="lliliuliuliul" localSheetId="3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4">#REF!</definedName>
    <definedName name="llluyuykyk" localSheetId="3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4">'[7]Corrib Haz'!#REF!</definedName>
    <definedName name="M1122_" localSheetId="3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4">[8]!M616.Cancel</definedName>
    <definedName name="M616.Cancel" localSheetId="3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4">[8]!M616.metricbar</definedName>
    <definedName name="M616.metricbar" localSheetId="3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4">[8]!M616.metrickg</definedName>
    <definedName name="M616.metrickg" localSheetId="3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4">[8]!M616.OK</definedName>
    <definedName name="M616.OK" localSheetId="3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4">[8]!M616.SI</definedName>
    <definedName name="M616.SI" localSheetId="3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4">[8]!M616.UK</definedName>
    <definedName name="M616.UK" localSheetId="3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4">[8]!M616.US</definedName>
    <definedName name="M616.US" localSheetId="3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4">[6]!metricbar</definedName>
    <definedName name="metricbar" localSheetId="3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4">[6]!metrickg</definedName>
    <definedName name="metrickg" localSheetId="3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4">[9]!Module.Cancel</definedName>
    <definedName name="Module.Cancel" localSheetId="3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4">[9]!Module.metricbar</definedName>
    <definedName name="Module.metricbar" localSheetId="3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4">[9]!Module.metrickg</definedName>
    <definedName name="Module.metrickg" localSheetId="3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4">[9]!Module.OK</definedName>
    <definedName name="Module.OK" localSheetId="3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4">[9]!Module.SI</definedName>
    <definedName name="Module.SI" localSheetId="3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4">[9]!Module.UK</definedName>
    <definedName name="Module.UK" localSheetId="3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4">[9]!Module.US</definedName>
    <definedName name="Module.US" localSheetId="3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4">[10]!Module1.Cancel</definedName>
    <definedName name="Module1.Cancel" localSheetId="3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4">[10]!Module1.metricbar</definedName>
    <definedName name="Module1.metricbar" localSheetId="3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4">[10]!Module1.metrickg</definedName>
    <definedName name="Module1.metrickg" localSheetId="3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4">[10]!Module1.OK</definedName>
    <definedName name="Module1.OK" localSheetId="3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4">[10]!Module1.SI</definedName>
    <definedName name="Module1.SI" localSheetId="3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4">[10]!Module1.UK</definedName>
    <definedName name="Module1.UK" localSheetId="3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4">[10]!Module1.US</definedName>
    <definedName name="Module1.US" localSheetId="3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4">#REF!</definedName>
    <definedName name="NOTES" localSheetId="3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4">[6]!OK</definedName>
    <definedName name="OK" localSheetId="3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4">#REF!</definedName>
    <definedName name="OpenHysysIfNotOpen" localSheetId="3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4">#REF!</definedName>
    <definedName name="OutputStart" localSheetId="3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4">#REF!</definedName>
    <definedName name="OverallProps" localSheetId="3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4">#REF!</definedName>
    <definedName name="P" localSheetId="3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4">#REF!</definedName>
    <definedName name="PAGE" localSheetId="3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4">#REF!</definedName>
    <definedName name="ParameterUnitTypes" localSheetId="3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4">'[7]Corrib Haz'!#REF!</definedName>
    <definedName name="PGLANDS" localSheetId="3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4">#REF!</definedName>
    <definedName name="PosPhases" localSheetId="3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4">#REF!</definedName>
    <definedName name="ppppppppppppp" localSheetId="3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Cover!$A$1:$AM$45</definedName>
    <definedName name="_xlnm.Print_Area" localSheetId="4">LIST!$A$1:$T$152</definedName>
    <definedName name="_xlnm.Print_Area" localSheetId="3">NOTES!$A$1:$AM$47</definedName>
    <definedName name="_xlnm.Print_Area" localSheetId="2">REFERENCE!$A$1:$AM$45</definedName>
    <definedName name="_xlnm.Print_Area" localSheetId="1">Revisions!$A$1:$AM$76</definedName>
    <definedName name="_xlnm.Print_Area">#REF!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4">LIST!$2:$11</definedName>
    <definedName name="_xlnm.Print_Titles" localSheetId="2">#REF!</definedName>
    <definedName name="_xlnm.Print_Titles">#REF!</definedName>
    <definedName name="PropSetsStart" localSheetId="0">#REF!</definedName>
    <definedName name="PropSetsStart" localSheetId="4">#REF!</definedName>
    <definedName name="PropSetsStart" localSheetId="3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4">#REF!</definedName>
    <definedName name="PropsSetsStartCol" localSheetId="3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4">#REF!</definedName>
    <definedName name="PropsSetsStartRow" localSheetId="3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4">#REF!</definedName>
    <definedName name="PropsStart" localSheetId="3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4">'[1]Glycol Exchanger'!#REF!</definedName>
    <definedName name="QWE" localSheetId="3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4">#REF!</definedName>
    <definedName name="reyhrtyht" localSheetId="3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4">#REF!</definedName>
    <definedName name="RTY" localSheetId="3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4">#REF!</definedName>
    <definedName name="SETUP" localSheetId="3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4">#REF!</definedName>
    <definedName name="SetupStrmsStart" localSheetId="3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4">[6]!SI</definedName>
    <definedName name="SI" localSheetId="3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4">#REF!</definedName>
    <definedName name="SolidProps" localSheetId="3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4">#REF!</definedName>
    <definedName name="SpecDEBUT" localSheetId="3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4">#REF!</definedName>
    <definedName name="SpecFIN" localSheetId="3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4">#REF!</definedName>
    <definedName name="StrmsSort" localSheetId="3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4">#REF!</definedName>
    <definedName name="TASK" localSheetId="3">#REF!</definedName>
    <definedName name="TASK" localSheetId="2">#REF!</definedName>
    <definedName name="TASK" localSheetId="1">#REF!</definedName>
    <definedName name="TASK">#REF!</definedName>
    <definedName name="thtjtyjyj" localSheetId="0">#REF!</definedName>
    <definedName name="thtjtyjyj" localSheetId="4">#REF!</definedName>
    <definedName name="thtjtyjyj" localSheetId="3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4">#REF!</definedName>
    <definedName name="TSHH" localSheetId="3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4">#REF!</definedName>
    <definedName name="uipuipuip" localSheetId="3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4">#REF!</definedName>
    <definedName name="uipuipuipiu" localSheetId="3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4">[6]!UK</definedName>
    <definedName name="UK" localSheetId="3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4">#REF!</definedName>
    <definedName name="UnitBuildNo" localSheetId="3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4">#REF!</definedName>
    <definedName name="UnitTypes" localSheetId="3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4">#REF!</definedName>
    <definedName name="UnitTypesStart" localSheetId="3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4">[6]!US</definedName>
    <definedName name="US" localSheetId="3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4">#REF!</definedName>
    <definedName name="USERDATA" localSheetId="3">#REF!</definedName>
    <definedName name="USERDATA" localSheetId="2">#REF!</definedName>
    <definedName name="USERDATA" localSheetId="1">#REF!</definedName>
    <definedName name="USERDATA">#REF!</definedName>
    <definedName name="VapourProps" localSheetId="0">#REF!</definedName>
    <definedName name="VapourProps" localSheetId="4">#REF!</definedName>
    <definedName name="VapourProps" localSheetId="3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4">'[7]Corrib Haz'!#REF!</definedName>
    <definedName name="vess" localSheetId="3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4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4">#REF!</definedName>
    <definedName name="XXXXXXXXXXXXXXXX" localSheetId="3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4">#REF!</definedName>
    <definedName name="Y" localSheetId="3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4">#REF!</definedName>
    <definedName name="yjytujytjyt" localSheetId="3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4">#REF!</definedName>
    <definedName name="ykjuyklul" localSheetId="3">#REF!</definedName>
    <definedName name="ykjuyklul" localSheetId="2">#REF!</definedName>
    <definedName name="ykjuyklul" localSheetId="1">#REF!</definedName>
    <definedName name="ykjuyklul">#REF!</definedName>
  </definedNames>
  <calcPr calcId="145621"/>
</workbook>
</file>

<file path=xl/calcChain.xml><?xml version="1.0" encoding="utf-8"?>
<calcChain xmlns="http://schemas.openxmlformats.org/spreadsheetml/2006/main">
  <c r="O14" i="41" l="1"/>
  <c r="O12" i="41"/>
  <c r="N99" i="41" l="1"/>
  <c r="P98" i="41"/>
  <c r="O98" i="41"/>
  <c r="P97" i="41"/>
  <c r="O97" i="41"/>
  <c r="N96" i="41"/>
  <c r="P95" i="41"/>
  <c r="O95" i="41"/>
  <c r="P94" i="41"/>
  <c r="O94" i="41"/>
  <c r="N90" i="41"/>
  <c r="N89" i="41"/>
  <c r="Q88" i="41"/>
  <c r="P87" i="41"/>
  <c r="O87" i="41"/>
  <c r="N86" i="41"/>
  <c r="N85" i="41"/>
  <c r="Q84" i="41"/>
  <c r="P83" i="41"/>
  <c r="O83" i="41"/>
  <c r="Q122" i="41" l="1"/>
  <c r="Q121" i="41"/>
  <c r="O32" i="41"/>
  <c r="P13" i="41"/>
  <c r="P12" i="41"/>
  <c r="Q152" i="41" l="1"/>
  <c r="Q151" i="41"/>
  <c r="Q150" i="41"/>
  <c r="O144" i="41"/>
  <c r="P137" i="41"/>
  <c r="P133" i="41"/>
  <c r="Q132" i="41"/>
  <c r="Q131" i="41"/>
  <c r="O118" i="41" l="1"/>
  <c r="P118" i="41"/>
  <c r="P110" i="41"/>
  <c r="O109" i="41"/>
  <c r="P109" i="41"/>
  <c r="Q108" i="41"/>
  <c r="O107" i="41"/>
  <c r="P107" i="41"/>
  <c r="O104" i="41"/>
  <c r="P104" i="41"/>
  <c r="P92" i="41"/>
  <c r="O92" i="41"/>
  <c r="N82" i="41"/>
  <c r="N81" i="41"/>
  <c r="P79" i="41"/>
  <c r="O79" i="41"/>
  <c r="N63" i="41"/>
  <c r="N62" i="41"/>
  <c r="Q61" i="41"/>
  <c r="N61" i="41"/>
  <c r="P60" i="41"/>
  <c r="O60" i="41"/>
  <c r="N59" i="41"/>
  <c r="N58" i="41"/>
  <c r="Q57" i="41"/>
  <c r="N57" i="41"/>
  <c r="P56" i="41"/>
  <c r="O56" i="41"/>
  <c r="N55" i="41"/>
  <c r="Q53" i="41"/>
  <c r="N53" i="41"/>
  <c r="P52" i="41"/>
  <c r="O52" i="41"/>
  <c r="P51" i="41"/>
  <c r="P47" i="41"/>
  <c r="P43" i="41"/>
  <c r="P34" i="41" l="1"/>
  <c r="O34" i="41"/>
  <c r="P32" i="41"/>
  <c r="N29" i="41"/>
  <c r="N28" i="41"/>
  <c r="Q31" i="41"/>
  <c r="Q30" i="41"/>
  <c r="Q27" i="41"/>
  <c r="O26" i="41"/>
  <c r="O18" i="41"/>
  <c r="P18" i="41"/>
  <c r="N17" i="41"/>
  <c r="P15" i="41" l="1"/>
  <c r="N33" i="41" l="1"/>
  <c r="W8" i="49" l="1"/>
  <c r="U8" i="49"/>
  <c r="S8" i="49"/>
  <c r="Q8" i="49"/>
  <c r="M8" i="49"/>
  <c r="K5" i="49"/>
  <c r="P135" i="41" l="1"/>
  <c r="O135" i="41"/>
  <c r="Q141" i="41" l="1"/>
  <c r="Q113" i="41" l="1"/>
  <c r="Q112" i="41"/>
  <c r="Q111" i="41"/>
  <c r="N93" i="41"/>
  <c r="P91" i="41"/>
  <c r="O91" i="41"/>
  <c r="Q80" i="41"/>
  <c r="N69" i="41"/>
  <c r="P68" i="41"/>
  <c r="O68" i="41"/>
  <c r="N67" i="41"/>
  <c r="P66" i="41"/>
  <c r="O66" i="41"/>
  <c r="N65" i="41"/>
  <c r="P64" i="41"/>
  <c r="O64" i="41"/>
  <c r="N54" i="41" l="1"/>
  <c r="O36" i="41"/>
  <c r="O24" i="41"/>
  <c r="P16" i="41"/>
  <c r="O16" i="41"/>
  <c r="P14" i="41"/>
  <c r="W8" i="45" l="1"/>
  <c r="U8" i="45"/>
  <c r="S8" i="45"/>
  <c r="Q8" i="45"/>
  <c r="M8" i="45"/>
  <c r="K5" i="45"/>
  <c r="W8" i="43" l="1"/>
  <c r="K5" i="43"/>
  <c r="U8" i="43" l="1"/>
  <c r="S8" i="43"/>
  <c r="Q8" i="43"/>
  <c r="M8" i="43"/>
</calcChain>
</file>

<file path=xl/sharedStrings.xml><?xml version="1.0" encoding="utf-8"?>
<sst xmlns="http://schemas.openxmlformats.org/spreadsheetml/2006/main" count="1684" uniqueCount="519">
  <si>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</si>
  <si>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</si>
  <si>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</si>
  <si>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</si>
  <si>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</si>
  <si>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</si>
  <si>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</si>
  <si>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</si>
  <si>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</si>
  <si>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</si>
  <si>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</si>
  <si>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</si>
  <si>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</si>
  <si>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</si>
  <si>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</si>
  <si>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</si>
  <si>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</si>
  <si>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</si>
  <si>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</si>
  <si>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</si>
  <si>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</si>
  <si>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</si>
  <si>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</si>
  <si>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Class: 2</t>
  </si>
  <si>
    <t>X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</si>
  <si>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</si>
  <si>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</si>
  <si>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</si>
  <si>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</si>
  <si>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</si>
  <si>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</si>
  <si>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</si>
  <si>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</si>
  <si>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</si>
  <si>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DESCRIPTION</t>
  </si>
  <si>
    <t>-</t>
  </si>
  <si>
    <t>نگهداشت و افزایش تولید میدان نفتی بینک
 سطح الارض 
احداث رديف تراكم گاز در ايستگاه جمع آوري بينك</t>
  </si>
  <si>
    <t>IFC</t>
  </si>
  <si>
    <t>FIT-2101</t>
  </si>
  <si>
    <t>Flow Transmitter</t>
  </si>
  <si>
    <t>DCS</t>
  </si>
  <si>
    <t>ESD</t>
  </si>
  <si>
    <t>Pressure Switch Low Low</t>
  </si>
  <si>
    <t>TAG NO.</t>
  </si>
  <si>
    <t>P&amp;ID</t>
  </si>
  <si>
    <t>LOCATION / PACKAGE NAME</t>
  </si>
  <si>
    <t>SERVICE</t>
  </si>
  <si>
    <t>END POINT PANEL</t>
  </si>
  <si>
    <t>HH</t>
  </si>
  <si>
    <t>H</t>
  </si>
  <si>
    <t>L</t>
  </si>
  <si>
    <t>LL</t>
  </si>
  <si>
    <t>UNIT</t>
  </si>
  <si>
    <t>REMARKS</t>
  </si>
  <si>
    <t>REVISION</t>
  </si>
  <si>
    <t xml:space="preserve">صادرکننده </t>
  </si>
  <si>
    <t>9038 – 073 - 053</t>
  </si>
  <si>
    <t>0006</t>
  </si>
  <si>
    <t>IDENTIFICATION</t>
  </si>
  <si>
    <t xml:space="preserve">REFERENCE    </t>
  </si>
  <si>
    <t>SET POINT</t>
  </si>
  <si>
    <t>Level Switch Low Low</t>
  </si>
  <si>
    <t>mm</t>
  </si>
  <si>
    <t>Note 1</t>
  </si>
  <si>
    <t>%</t>
  </si>
  <si>
    <t>Barg</t>
  </si>
  <si>
    <t>ᵒc</t>
  </si>
  <si>
    <t>1- Set Points will be finalized later.</t>
  </si>
  <si>
    <t>شماره پیمان  :</t>
  </si>
  <si>
    <t>BK-GCS-PEDCO-120-PR-PI-0002</t>
  </si>
  <si>
    <t>FIT-2102</t>
  </si>
  <si>
    <t>BK-GCS-PEDCO-120-PR-PI-0003</t>
  </si>
  <si>
    <t>TIT-2111</t>
  </si>
  <si>
    <t>PIT-2112</t>
  </si>
  <si>
    <t>PDIT-2111</t>
  </si>
  <si>
    <t>LIT-2111</t>
  </si>
  <si>
    <t>Temperature Transmiiet</t>
  </si>
  <si>
    <t>Pressure Indicator Transmitter</t>
  </si>
  <si>
    <t>Diff. Pressure Indicator Transmitter</t>
  </si>
  <si>
    <t>Level Indicator Transmitter</t>
  </si>
  <si>
    <t>PIT-2111</t>
  </si>
  <si>
    <t>BK-GCS-PEDCO-120-PR-PI-0004 (1 of 3)</t>
  </si>
  <si>
    <t>LIT-2113</t>
  </si>
  <si>
    <t>LIT-2114</t>
  </si>
  <si>
    <t>PIT-2113</t>
  </si>
  <si>
    <t>BK-GCS-PEDCO-120-PR-PI-0004 (2 of 3)</t>
  </si>
  <si>
    <t>LIT-2115</t>
  </si>
  <si>
    <t>PIT-2115</t>
  </si>
  <si>
    <t>TIT-2112</t>
  </si>
  <si>
    <t>PIT-2117</t>
  </si>
  <si>
    <t>PDIT-2112</t>
  </si>
  <si>
    <t>LIT-2116</t>
  </si>
  <si>
    <t>LIT-2119</t>
  </si>
  <si>
    <t>LIT-2121A</t>
  </si>
  <si>
    <t>LIT-2121B</t>
  </si>
  <si>
    <t>LIT-2121C</t>
  </si>
  <si>
    <t>TIT-2121A</t>
  </si>
  <si>
    <t>TIT-2121B</t>
  </si>
  <si>
    <t>TIT-2121C</t>
  </si>
  <si>
    <t>TIT-2126A</t>
  </si>
  <si>
    <t>TIT-2126B</t>
  </si>
  <si>
    <t>TIT-2126C</t>
  </si>
  <si>
    <t>PDIT-2131A</t>
  </si>
  <si>
    <t>LIT-2131A</t>
  </si>
  <si>
    <t>PDIT-2131B</t>
  </si>
  <si>
    <t>LIT-2131B</t>
  </si>
  <si>
    <t>PDIT-2131C</t>
  </si>
  <si>
    <t>LIT-2131C</t>
  </si>
  <si>
    <t>TIT-2131A</t>
  </si>
  <si>
    <t>TIT-2131B</t>
  </si>
  <si>
    <t>TIT-2131C</t>
  </si>
  <si>
    <t>TIT-2135A</t>
  </si>
  <si>
    <t>PIT-2134A</t>
  </si>
  <si>
    <t>TIT-2135B</t>
  </si>
  <si>
    <t>PIT-2134B</t>
  </si>
  <si>
    <t>TIT-2135C</t>
  </si>
  <si>
    <t>PIT-2134C</t>
  </si>
  <si>
    <t>PDIT-2141</t>
  </si>
  <si>
    <t>LIT-2141</t>
  </si>
  <si>
    <t>PDIT-2143</t>
  </si>
  <si>
    <t>LIT-2162</t>
  </si>
  <si>
    <t>PIT-2203</t>
  </si>
  <si>
    <t>LIT-2221</t>
  </si>
  <si>
    <t>LIT-2223B</t>
  </si>
  <si>
    <t>LIT-2251</t>
  </si>
  <si>
    <t>LIT-2291</t>
  </si>
  <si>
    <t>LIT-2293</t>
  </si>
  <si>
    <t>LIT-2301</t>
  </si>
  <si>
    <t>LIT-2302</t>
  </si>
  <si>
    <t>Temperature Indicator Transmitter</t>
  </si>
  <si>
    <t>BK-GCS-PEDCO-120-PR-PI-0005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</si>
  <si>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</si>
  <si>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</si>
  <si>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</si>
  <si>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</si>
  <si>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</si>
  <si>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</si>
  <si>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</si>
  <si>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</si>
  <si>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</si>
  <si>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</si>
  <si>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</si>
  <si>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</si>
  <si>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</si>
  <si>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</si>
  <si>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</si>
  <si>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</si>
  <si>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</si>
  <si>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</si>
  <si>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BK-GCS-PEDCO-120-PR-PI-0012 (1 of 1)</t>
  </si>
  <si>
    <t>BK-GCS-PEDCO-120-PR-PI-0014 (1 of 1)</t>
  </si>
  <si>
    <t>BK-GCS-PEDCO-120-PR-PI-0015 (1 of 2)</t>
  </si>
  <si>
    <t>BK-GCS-PEDCO-120-PR-PI-0015 (2 of 2)</t>
  </si>
  <si>
    <t>BK-GCS-PEDCO-120-PR-PI-0017 (2 of 2)</t>
  </si>
  <si>
    <t>BK-GCS-PEDCO-120-PR-PI-0020 (2 of 3)</t>
  </si>
  <si>
    <t>BK-GCS-PEDCO-120-PR-PI-0023 (1 of 1)</t>
  </si>
  <si>
    <t>BK-GCS-PEDCO-120-PR-PI-0024 (1 of 1)</t>
  </si>
  <si>
    <t>BK-GCS-PEDCO-120-PR-PI-0025 (1 of 1)</t>
  </si>
  <si>
    <t>BK-GCS-PEDCO-120-SA-PI-0001 (1 of 2)</t>
  </si>
  <si>
    <t>From 1ST Stage Gas Comp. Suction Drum (V-2101A)</t>
  </si>
  <si>
    <t>From 1ST Stage Gas Comp. Suction Drum (V-2101B)</t>
  </si>
  <si>
    <t>From 1ST Stage Gas Comp. Suction Drum (V-2101C)</t>
  </si>
  <si>
    <t>From 2ND Stage Gas Comp. Suction Drum (V-2102A)</t>
  </si>
  <si>
    <t>From 2ND Stage Gas Comp. Suction Drum (V-2102B)</t>
  </si>
  <si>
    <t>From 2ND Stage Gas Comp. Suction Drum (V-2102C)</t>
  </si>
  <si>
    <t xml:space="preserve">To LP Flare Header </t>
  </si>
  <si>
    <t>Closed Drain Drum</t>
  </si>
  <si>
    <t>LP Flare K.O. Drum and Closed Drum</t>
  </si>
  <si>
    <t>Diesel Oil Drum</t>
  </si>
  <si>
    <t>LIT-2117</t>
  </si>
  <si>
    <t>LIT-2118</t>
  </si>
  <si>
    <t>PIT-2116</t>
  </si>
  <si>
    <t>LIT-2122A</t>
  </si>
  <si>
    <t>LIT-2122B</t>
  </si>
  <si>
    <t>LIT-2122C</t>
  </si>
  <si>
    <t>PIT-2122A</t>
  </si>
  <si>
    <t>PIT-2125A</t>
  </si>
  <si>
    <t>TIT-2124A</t>
  </si>
  <si>
    <t>PIT-2122B</t>
  </si>
  <si>
    <t>PIT-2125B</t>
  </si>
  <si>
    <t>TIT-2124B</t>
  </si>
  <si>
    <t>PIT-2122C</t>
  </si>
  <si>
    <t>PIT-2125C</t>
  </si>
  <si>
    <t>TIT-2124C</t>
  </si>
  <si>
    <t>TIT-2125A</t>
  </si>
  <si>
    <t>TIT-2125B</t>
  </si>
  <si>
    <t>TIT-2125C</t>
  </si>
  <si>
    <t>LIT-2132A</t>
  </si>
  <si>
    <t>LIT-2132B</t>
  </si>
  <si>
    <t>LIT-2132C</t>
  </si>
  <si>
    <t>PIT-2131A</t>
  </si>
  <si>
    <t>TIT-2134A</t>
  </si>
  <si>
    <t>PIT-2131B</t>
  </si>
  <si>
    <t>TIT-2134B</t>
  </si>
  <si>
    <t>PIT-2131C</t>
  </si>
  <si>
    <t>TIT-2134C</t>
  </si>
  <si>
    <t>TIT-2136A</t>
  </si>
  <si>
    <t>TIT-2136B</t>
  </si>
  <si>
    <t>TIT-2136C</t>
  </si>
  <si>
    <t>LIT-2142</t>
  </si>
  <si>
    <t>LIT-2161</t>
  </si>
  <si>
    <t>LIT-2222</t>
  </si>
  <si>
    <t>LIT-2252A</t>
  </si>
  <si>
    <t>LIT-2252B</t>
  </si>
  <si>
    <t>LIT-2252C</t>
  </si>
  <si>
    <t>LIT-2253</t>
  </si>
  <si>
    <t>BK-GCS-PEDCO-120-PR-PI-0016 (1 of 1)</t>
  </si>
  <si>
    <t>Nitrogen Package</t>
  </si>
  <si>
    <t>Slug Catcher Drum - V-2104</t>
  </si>
  <si>
    <t>Slug Storage Tank - TK-2101</t>
  </si>
  <si>
    <t>Inlet Knock Out Drum - V-2105</t>
  </si>
  <si>
    <t>Nitrogen Receiver - V-2204</t>
  </si>
  <si>
    <t>Closed Drain Drum - V-2202</t>
  </si>
  <si>
    <t>Diesel Oil Drum- V-2206</t>
  </si>
  <si>
    <t>PDIT</t>
  </si>
  <si>
    <t>PRESSURE DIFFERENTIAL INDICATOR TRANSMITTER</t>
  </si>
  <si>
    <t>SET POINT &amp; ALARM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</si>
  <si>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</si>
  <si>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</si>
  <si>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</si>
  <si>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t>120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</si>
  <si>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</si>
  <si>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</si>
  <si>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</si>
  <si>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</si>
  <si>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</si>
  <si>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</si>
  <si>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</si>
  <si>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</si>
  <si>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</si>
  <si>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</si>
  <si>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</si>
  <si>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r>
      <t xml:space="preserve">
</t>
    </r>
    <r>
      <rPr>
        <b/>
        <sz val="14"/>
        <rFont val="Times New Roman"/>
        <family val="1"/>
      </rPr>
      <t>NISOC</t>
    </r>
  </si>
  <si>
    <r>
      <t>SET POINT &amp; ALARM LIST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</si>
  <si>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ABBREVIATIONS:</t>
  </si>
  <si>
    <t>PIT-2202</t>
  </si>
  <si>
    <t>kg/hr</t>
  </si>
  <si>
    <t>Note 2</t>
  </si>
  <si>
    <t>LIT-2112</t>
  </si>
  <si>
    <t>PIT-2114</t>
  </si>
  <si>
    <t xml:space="preserve">From Slug Catcher Drum (V-2104)
</t>
  </si>
  <si>
    <t>PDIT-2121A</t>
  </si>
  <si>
    <t>PDIT-2121B</t>
  </si>
  <si>
    <t>PDIT-2121C</t>
  </si>
  <si>
    <t xml:space="preserve">To 1ST Stage Air Cooler (AE-2101A)
</t>
  </si>
  <si>
    <t xml:space="preserve">To 1ST Stage Air Cooler (AE-2101B)
</t>
  </si>
  <si>
    <t xml:space="preserve">To 1ST Stage Air Cooler (AE-2101C)
</t>
  </si>
  <si>
    <t>Degassing Vessel -V-2106</t>
  </si>
  <si>
    <t xml:space="preserve">Inlet Knock Out Drum </t>
  </si>
  <si>
    <t xml:space="preserve">To Plant Air Users
</t>
  </si>
  <si>
    <t>From Air Dryer Package (PK-DR-2203)</t>
  </si>
  <si>
    <t>PT-2211A</t>
  </si>
  <si>
    <t>PT-2211B</t>
  </si>
  <si>
    <t>PT-2211C</t>
  </si>
  <si>
    <t>PIT-2213</t>
  </si>
  <si>
    <t>BK-GCS-PEDCO-120-PR-PI-0021</t>
  </si>
  <si>
    <t>LIT-2273</t>
  </si>
  <si>
    <t>PIT-2272</t>
  </si>
  <si>
    <t>BK-GCS-PEDCO-120-PR-PI-0022</t>
  </si>
  <si>
    <t>From inlet K.O. Drum (V-2105)</t>
  </si>
  <si>
    <t>LIT-2272</t>
  </si>
  <si>
    <t>NOTE:</t>
  </si>
  <si>
    <t>LSLL-2301</t>
  </si>
  <si>
    <t>LSLL-2302</t>
  </si>
  <si>
    <t>To Fire Waer Network</t>
  </si>
  <si>
    <t>F&amp;G</t>
  </si>
  <si>
    <t>BK-GCS-PEDCO-120-SA-PI-0001 (2of 2)</t>
  </si>
  <si>
    <t>2- Setpoint &amp; alarms of the instruments that have been located in the packages, have been specified by vendor.</t>
  </si>
  <si>
    <t>PIT-2135A</t>
  </si>
  <si>
    <t>PIT-2135B</t>
  </si>
  <si>
    <t>PIT-2135C</t>
  </si>
  <si>
    <t>To Slug Catcher (V-2104)</t>
  </si>
  <si>
    <t>To inlet K.O. Drum  (V-2105)</t>
  </si>
  <si>
    <t>From Gas Pig Receiver (PR-2102)</t>
  </si>
  <si>
    <t xml:space="preserve">To Slug Pump (P-2101 A/B)
</t>
  </si>
  <si>
    <t xml:space="preserve">From Slug Catcher Drum
(V-2104)
</t>
  </si>
  <si>
    <t>PIT-2121A</t>
  </si>
  <si>
    <t>PIT-2121B</t>
  </si>
  <si>
    <t>PIT-2121C</t>
  </si>
  <si>
    <t>To 2nd stage gas comp. Suction drum (V-2102A)</t>
  </si>
  <si>
    <t>To 2nd stage gas comp. Suction drum (V-2102B)</t>
  </si>
  <si>
    <t>To 2nd stage gas comp. Suction drum (V-2102C)</t>
  </si>
  <si>
    <t xml:space="preserve">To Dehydration Package (PK-2101)
</t>
  </si>
  <si>
    <t>LIT-2271</t>
  </si>
  <si>
    <t>PT-2301</t>
  </si>
  <si>
    <t>CLIENT Approval</t>
  </si>
  <si>
    <t>CLIENT Doc. Number:   F0Z-708972</t>
  </si>
  <si>
    <t>شماره صفحه:  3  از  10-</t>
  </si>
  <si>
    <t>MAY.2022</t>
  </si>
  <si>
    <t>REFERENCES:</t>
  </si>
  <si>
    <t>Symbol &amp; Legend For PFD and P&amp;ID</t>
  </si>
  <si>
    <t>BK-GCS-PEDCO-120-PR-PI-0001_D02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</si>
  <si>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</si>
  <si>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</si>
  <si>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</si>
  <si>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</si>
  <si>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</si>
  <si>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</si>
  <si>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</si>
  <si>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</si>
  <si>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</si>
  <si>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</si>
  <si>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</si>
  <si>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</si>
  <si>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 xml:space="preserve">P&amp;ID - Lean Glycol Storage Tank </t>
  </si>
  <si>
    <t xml:space="preserve">P&amp;ID - Instrument &amp; Plant Air System </t>
  </si>
  <si>
    <t>P&amp;ID - Nitrogen Generation System</t>
  </si>
  <si>
    <t>P&amp;ID - Close Drain System</t>
  </si>
  <si>
    <t xml:space="preserve">P&amp;ID - Corrosion Inhibitor Package </t>
  </si>
  <si>
    <t>P&amp;ID - Methanol Injection Package</t>
  </si>
  <si>
    <t>P&amp;ID - LP Flare System</t>
  </si>
  <si>
    <t>P&amp;ID - Oily Water Sewer</t>
  </si>
  <si>
    <t>P&amp;ID - Fuel Gas System</t>
  </si>
  <si>
    <t>P&amp;ID - Diesel Oil System</t>
  </si>
  <si>
    <t>P&amp;ID - Potable Water System</t>
  </si>
  <si>
    <t>P&amp;ID -  Glycol Sump Drum</t>
  </si>
  <si>
    <t>P&amp;ID - Fire Water Network</t>
  </si>
  <si>
    <t xml:space="preserve">P&amp;ID - Total Flooding System For Extension of Existing Elect. Building   </t>
  </si>
  <si>
    <t>BK-GCS-PEDCO-120-SA-PI-0002_D02</t>
  </si>
  <si>
    <t>P&amp;ID - Gas Pipeline (to Siahmakan G.I. Station)</t>
  </si>
  <si>
    <t>PIT -2104</t>
  </si>
  <si>
    <t>PIT -2102</t>
  </si>
  <si>
    <t>BK-GCS-PEDCO-120-PR-PI-0004 (2 of 2)</t>
  </si>
  <si>
    <t xml:space="preserve">From Slug Catcher (V-2104)  To slug pump (P-2101 A)
</t>
  </si>
  <si>
    <t xml:space="preserve">From Slug Catcher (V-2104)  To slug pump (P-2101 B)
</t>
  </si>
  <si>
    <t>PIT-2116A</t>
  </si>
  <si>
    <t>PIT-2116B</t>
  </si>
  <si>
    <t xml:space="preserve">Discharge slug pump (P-2101 A)
</t>
  </si>
  <si>
    <t xml:space="preserve">Discharge slug pump (P-2101 B)
</t>
  </si>
  <si>
    <t>PIT-2114A</t>
  </si>
  <si>
    <t>PIT-2114B</t>
  </si>
  <si>
    <t>PIT-2151</t>
  </si>
  <si>
    <t>BK-GCS-PEDCO-120-PR-PI-0013 (1 of 1)</t>
  </si>
  <si>
    <t xml:space="preserve">PK-2101
Dehydration Package
</t>
  </si>
  <si>
    <t xml:space="preserve">To  PL-3201
</t>
  </si>
  <si>
    <t>PIT-2161</t>
  </si>
  <si>
    <t>LIT-2223</t>
  </si>
  <si>
    <t>PIT-2222A</t>
  </si>
  <si>
    <t>PIT-2222B</t>
  </si>
  <si>
    <t>LIT-2231</t>
  </si>
  <si>
    <t>BK-GCS-PEDCO-120-PR-PI-0018 (1 of 1)</t>
  </si>
  <si>
    <t>PIT-2252</t>
  </si>
  <si>
    <t xml:space="preserve">To LP Flare Stack (FST-2201)
</t>
  </si>
  <si>
    <t>PIT-2251A</t>
  </si>
  <si>
    <t>PIT-2251B</t>
  </si>
  <si>
    <t>PIT-2281A</t>
  </si>
  <si>
    <t>LIT-2281B</t>
  </si>
  <si>
    <t>Diesel Oil Drum- V-2206B</t>
  </si>
  <si>
    <t>BK-GCS-PEDCO-120-PR-PI-0023 (2 of 2)</t>
  </si>
  <si>
    <t>PT-3201A</t>
  </si>
  <si>
    <t>PT-3201B</t>
  </si>
  <si>
    <t>PT-3201C</t>
  </si>
  <si>
    <t>BK-PPL-PEDCO-320-PR-PI-0001 (1 of 3)</t>
  </si>
  <si>
    <t xml:space="preserve">To Pig Receiver (PR-3201)
</t>
  </si>
  <si>
    <t>BK-GCS-PEDCO-120-PR-PI-0004 (1 of 2)</t>
  </si>
  <si>
    <t>PIT-2271</t>
  </si>
  <si>
    <t>شماره صفحه:  1  از 11</t>
  </si>
  <si>
    <t>شماره صفحه:  2  از  11</t>
  </si>
  <si>
    <t>شماره صفحه:  3  از  11-</t>
  </si>
  <si>
    <t>PIT-2291</t>
  </si>
  <si>
    <t>Bar</t>
  </si>
  <si>
    <t>H1=2150
H2=2225</t>
  </si>
  <si>
    <t>H1=550
H2=600</t>
  </si>
  <si>
    <t>LIT-2281</t>
  </si>
  <si>
    <t>PIT-2201</t>
  </si>
  <si>
    <t>PIT-2201A</t>
  </si>
  <si>
    <t>PIT-2201B</t>
  </si>
  <si>
    <t>PIT-2201C</t>
  </si>
  <si>
    <t>BY VENDOR</t>
  </si>
  <si>
    <t>GAS-111-0101-AN07-6"-PT</t>
  </si>
  <si>
    <t>GAS-111-0012-AN07-8"-PT</t>
  </si>
  <si>
    <t xml:space="preserve">CDH-112-0015-CN07-4"-PT
</t>
  </si>
  <si>
    <t xml:space="preserve">CDH-112-0012-CN05-3"-PT
</t>
  </si>
  <si>
    <t xml:space="preserve">CDH-112-0013-CN05-3"-PT
</t>
  </si>
  <si>
    <t xml:space="preserve">CDH-111-0010-AS00-4"-NP
</t>
  </si>
  <si>
    <t xml:space="preserve">CDH-111-0011-AS00-4"-NP
</t>
  </si>
  <si>
    <t>GAS-111-0005-AN07-10"-PT</t>
  </si>
  <si>
    <t xml:space="preserve">V-2101A
</t>
  </si>
  <si>
    <t>GAS-111-0031A-AN05-8"-ET</t>
  </si>
  <si>
    <t xml:space="preserve">V-2101B
</t>
  </si>
  <si>
    <t>GAS-111-0031B-AN05-8"-ET</t>
  </si>
  <si>
    <t xml:space="preserve">V-2101C
</t>
  </si>
  <si>
    <t>GAS-111-0031C-AN05-8"-ET</t>
  </si>
  <si>
    <t>GAS-111-0036A-CN05-6"-PT</t>
  </si>
  <si>
    <t>GAS-111-0036B-CN05-6"-PT</t>
  </si>
  <si>
    <t>GAS-111-0036C-CN05-6"-PT</t>
  </si>
  <si>
    <t>GAS-111-0037A-CS00-6"-NP</t>
  </si>
  <si>
    <t>GAS-111-0037B-CS00-6"-NP</t>
  </si>
  <si>
    <t>GAS-111-0037C-CS00-6"-NP</t>
  </si>
  <si>
    <t xml:space="preserve">V-2102A
</t>
  </si>
  <si>
    <t xml:space="preserve">V-2102B
</t>
  </si>
  <si>
    <t xml:space="preserve">V-2102C
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</si>
  <si>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</si>
  <si>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</si>
  <si>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</si>
  <si>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</si>
  <si>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</si>
  <si>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</si>
  <si>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GAS-111-0057A-FS00-4"-NP</t>
  </si>
  <si>
    <t>GAS-111-0058A-FS00-6"-NP</t>
  </si>
  <si>
    <t>GAS-111-0058B-FS00-6"-NP</t>
  </si>
  <si>
    <t>GAS-111-0057B-FS00-4"-NP</t>
  </si>
  <si>
    <t>GAS-111-0058C-FS00-6"-NP</t>
  </si>
  <si>
    <t>GAS-111-0057C-FS00-4"-NP</t>
  </si>
  <si>
    <t>V-2103</t>
  </si>
  <si>
    <t>GAS-111-0366-FN05-2"-PT</t>
  </si>
  <si>
    <t>TK-2102</t>
  </si>
  <si>
    <t>PLA-112-0010-AN04-1 1/2"-PT</t>
  </si>
  <si>
    <t>ISA-112-0012-AZ00-2"-NP</t>
  </si>
  <si>
    <t>NIT-112-0021-AN01-2"-PT</t>
  </si>
  <si>
    <t>NIT-112-0024-AN01-2"-PT</t>
  </si>
  <si>
    <t xml:space="preserve"> V-2202</t>
  </si>
  <si>
    <t xml:space="preserve">SU-2201
</t>
  </si>
  <si>
    <t>CDH-112-0031-AN07-2"-PT</t>
  </si>
  <si>
    <t>CDH-112-0032-AN07-2"-PT</t>
  </si>
  <si>
    <t xml:space="preserve">PK-2207
</t>
  </si>
  <si>
    <t xml:space="preserve">V-2201
</t>
  </si>
  <si>
    <t xml:space="preserve">CDH-112-0036-AN07-2"-PT
</t>
  </si>
  <si>
    <t xml:space="preserve">
FL-112-0004-AN07-12"-PT
</t>
  </si>
  <si>
    <t xml:space="preserve">SU-2202
</t>
  </si>
  <si>
    <t xml:space="preserve">FLG-112-0006-AN07-3"-PT
</t>
  </si>
  <si>
    <t xml:space="preserve">V-2205
</t>
  </si>
  <si>
    <t xml:space="preserve">FLG-112-0106-AN07-2"-PT
</t>
  </si>
  <si>
    <t xml:space="preserve">V-2206 A
</t>
  </si>
  <si>
    <t>TK-2209</t>
  </si>
  <si>
    <t xml:space="preserve">V-2107
</t>
  </si>
  <si>
    <t>TK-2301-A</t>
  </si>
  <si>
    <t>TK-2301-B</t>
  </si>
  <si>
    <t xml:space="preserve">GAS-113-0072-FN05-8"-PT
</t>
  </si>
  <si>
    <t>V-2104</t>
  </si>
  <si>
    <t xml:space="preserve">Close Drain Header
</t>
  </si>
  <si>
    <t>V-2105</t>
  </si>
  <si>
    <t>V-2101-A</t>
  </si>
  <si>
    <t>To 1ST Stage Gas Compressor (C-2101A)</t>
  </si>
  <si>
    <t>V-2101-B</t>
  </si>
  <si>
    <t>To 1ST Stage Gas Compressor (C-2101B)</t>
  </si>
  <si>
    <t>V-2101-C</t>
  </si>
  <si>
    <t>To 1ST Stage Gas Compressor (C-2101C)</t>
  </si>
  <si>
    <t>V-2102A</t>
  </si>
  <si>
    <t>V-2102B</t>
  </si>
  <si>
    <t>V-2102C</t>
  </si>
  <si>
    <t xml:space="preserve">To 2ND Stage Air Cooler (AE-2102A)
</t>
  </si>
  <si>
    <t xml:space="preserve">To 2ND Stage Air Cooler (AE-2102B)
</t>
  </si>
  <si>
    <t xml:space="preserve">To 2ND Stage Air Cooler (AE-2102C)
</t>
  </si>
  <si>
    <t>To Gas Compression Discharge Drum (V-2103)</t>
  </si>
  <si>
    <t xml:space="preserve">V-2202
</t>
  </si>
  <si>
    <t>Inlet P-2202-A</t>
  </si>
  <si>
    <t>Inlet P-2202-B</t>
  </si>
  <si>
    <t>From Local Control Panel (PK-TK-2207)</t>
  </si>
  <si>
    <t>Inlet P-2201-A</t>
  </si>
  <si>
    <t>Inlet P-2201-B</t>
  </si>
  <si>
    <t>SU-2202</t>
  </si>
  <si>
    <t>V-2205</t>
  </si>
  <si>
    <t>FIT</t>
  </si>
  <si>
    <t>FLOW INDICATOR TRANSMITTER</t>
  </si>
  <si>
    <t>PIT</t>
  </si>
  <si>
    <t>PRESSURE INDICATOR TRANSMITTER</t>
  </si>
  <si>
    <t>LIT</t>
  </si>
  <si>
    <t>LEVEL INDICATOR TRANSMITTER</t>
  </si>
  <si>
    <t>TIT</t>
  </si>
  <si>
    <t>TEMPERATURE INDICATORTRANSMITTER</t>
  </si>
  <si>
    <t>PAH</t>
  </si>
  <si>
    <t>PRESSURE ALARM HIGH</t>
  </si>
  <si>
    <t>PAL</t>
  </si>
  <si>
    <t>PRESSURE ALARM LOW</t>
  </si>
  <si>
    <t>PAHH</t>
  </si>
  <si>
    <t>PRESSURE ALARM HIGH HIGH</t>
  </si>
  <si>
    <t>PALL</t>
  </si>
  <si>
    <t>PRESSURE ALARM LOW LOW</t>
  </si>
  <si>
    <t>LAH</t>
  </si>
  <si>
    <t>LAHH</t>
  </si>
  <si>
    <t>LAL</t>
  </si>
  <si>
    <t>LALL</t>
  </si>
  <si>
    <t xml:space="preserve">LEVEL ALARM HIGH </t>
  </si>
  <si>
    <t>LEVEL ALARM HIGH HIGH</t>
  </si>
  <si>
    <t xml:space="preserve">LEVEL ALARM LOW </t>
  </si>
  <si>
    <t>LEVEL ALARM LOW LOW</t>
  </si>
  <si>
    <t>TAH</t>
  </si>
  <si>
    <t>TAHH</t>
  </si>
  <si>
    <t>TAL</t>
  </si>
  <si>
    <t xml:space="preserve">TEMPERATURE ALARM HIGH </t>
  </si>
  <si>
    <t>TEMPERATURE ALARM HIGH HIGH</t>
  </si>
  <si>
    <t xml:space="preserve">TEMPERATURE ALARM LOW </t>
  </si>
  <si>
    <t>FAH</t>
  </si>
  <si>
    <t>FLOW ALARM HIGH</t>
  </si>
  <si>
    <t>FAL</t>
  </si>
  <si>
    <t>FLOW ALARM LOW</t>
  </si>
  <si>
    <t>PDAH</t>
  </si>
  <si>
    <t>PRESSURE DIFFERENTIAL ALARM HIGH</t>
  </si>
  <si>
    <t>PDAL</t>
  </si>
  <si>
    <t>PRESSURE DIFFERENTIAL ALARM LOW</t>
  </si>
  <si>
    <t>BK-GCS-PEDCO-120-PR-PI-0002_D05</t>
  </si>
  <si>
    <t>BK-GCS-PEDCO-120-PR-PI-0003_D05</t>
  </si>
  <si>
    <t>BK-GCS-PEDCO-120-PR-PI-0004_D05</t>
  </si>
  <si>
    <t>BK-GCS-PEDCO-120-PR-PI-0005_D05</t>
  </si>
  <si>
    <t>BK-GCS-PEDCO-120-PR-PI-0006_D05</t>
  </si>
  <si>
    <t>BK-GCS-PEDCO-120-PR-PI-0007_D05</t>
  </si>
  <si>
    <t>BK-GCS-PEDCO-120-PR-PI-0008_D05</t>
  </si>
  <si>
    <t>BK-GCS-PEDCO-120-PR-PI-0009_D05</t>
  </si>
  <si>
    <t>BK-GCS-PEDCO-120-PR-PI-0010_D05</t>
  </si>
  <si>
    <t>BK-GCS-PEDCO-120-PR-PI-0011_D05</t>
  </si>
  <si>
    <t>BK-GCS-PEDCO-120-PR-PI-0012_D05</t>
  </si>
  <si>
    <t>BK-GCS-PEDCO-120-PR-PI-0013_D05</t>
  </si>
  <si>
    <t>BK-GCS-PEDCO-120-PR-PI-0014_D05</t>
  </si>
  <si>
    <t>BK-GCS-PEDCO-120-PR-PI-0015_D05</t>
  </si>
  <si>
    <t>BK-GCS-PEDCO-120-PR-PI-0016_D05</t>
  </si>
  <si>
    <t>BK-GCS-PEDCO-120-PR-PI-0017_D05</t>
  </si>
  <si>
    <t>BK-GCS-PEDCO-120-PR-PI-0018_D05</t>
  </si>
  <si>
    <t>BK-GCS-PEDCO-120-PR-PI-0019_D05</t>
  </si>
  <si>
    <t>BK-GCS-PEDCO-120-PR-PI-0020_D05</t>
  </si>
  <si>
    <t>BK-GCS-PEDCO-120-PR-PI-0021_D05</t>
  </si>
  <si>
    <t>BK-GCS-PEDCO-120-PR-PI-0022_D05</t>
  </si>
  <si>
    <t>BK-GCS-PEDCO-120-PR-PI-0023_D05</t>
  </si>
  <si>
    <t>BK-GCS-PEDCO-120-PR-PI-0024_D05</t>
  </si>
  <si>
    <t>BK-GCS-PEDCO-120-PR-PI-0025_D05</t>
  </si>
  <si>
    <t>BK-GCS-PEDCO-120-SA-PI-0001_D02</t>
  </si>
  <si>
    <t>BK-PPL-PEDCO-320-PR-PI-0001_D04</t>
  </si>
  <si>
    <t>JAN.2023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</si>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</sst>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9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16"/>
      <name val="B Zar"/>
      <charset val="178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4"/>
      <name val="B Zar"/>
      <charset val="178"/>
    </font>
    <font>
      <sz val="8"/>
      <name val="Times New Roman"/>
      <family val="1"/>
    </font>
    <font>
      <sz val="14"/>
      <name val="B Zar"/>
      <charset val="178"/>
    </font>
    <font>
      <sz val="12"/>
      <name val="B Zar"/>
      <charset val="178"/>
    </font>
    <font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20"/>
      <color rgb="FF003399"/>
      <name val="B Zar"/>
      <charset val="17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sz val="12"/>
      <name val="Arial"/>
      <family val="2"/>
    </font>
    <font>
      <b/>
      <sz val="8.5"/>
      <name val="Calibri"/>
      <family val="2"/>
      <scheme val="minor"/>
    </font>
    <font>
      <b/>
      <sz val="10.5"/>
      <name val="Arial"/>
      <family val="2"/>
    </font>
    <font>
      <b/>
      <sz val="10"/>
      <color rgb="FF003399"/>
      <name val="B Zar"/>
      <charset val="178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trike/>
      <sz val="10"/>
      <name val="Cambria"/>
      <family val="1"/>
    </font>
    <font>
      <strike/>
      <sz val="9"/>
      <name val="Cambria"/>
      <family val="1"/>
    </font>
    <font>
      <strike/>
      <sz val="10"/>
      <color rgb="FFFF0000"/>
      <name val="Cambria"/>
      <family val="1"/>
    </font>
    <font>
      <strike/>
      <sz val="10"/>
      <name val="Arial"/>
      <family val="2"/>
    </font>
    <font>
      <sz val="10"/>
      <name val="Cambria"/>
      <family val="1"/>
    </font>
    <font>
      <sz val="9"/>
      <name val="Cambria"/>
      <family val="1"/>
    </font>
    <font>
      <sz val="10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7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0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3" fontId="3" fillId="0" borderId="0"/>
    <xf numFmtId="173" fontId="25" fillId="0" borderId="0"/>
    <xf numFmtId="173" fontId="3" fillId="0" borderId="0"/>
    <xf numFmtId="0" fontId="3" fillId="0" borderId="0"/>
    <xf numFmtId="0" fontId="3" fillId="0" borderId="0"/>
  </cellStyleXfs>
  <cellXfs count="425">
    <xf numFmtId="0" fontId="0" fillId="0" borderId="0" xfId="0"/>
    <xf numFmtId="173" fontId="28" fillId="0" borderId="4" xfId="49" applyFont="1" applyFill="1" applyBorder="1" applyAlignment="1" applyProtection="1"/>
    <xf numFmtId="173" fontId="28" fillId="0" borderId="29" xfId="49" applyFont="1" applyFill="1" applyBorder="1" applyAlignment="1" applyProtection="1"/>
    <xf numFmtId="173" fontId="3" fillId="0" borderId="0" xfId="49" applyFill="1"/>
    <xf numFmtId="173" fontId="28" fillId="0" borderId="0" xfId="49" applyFont="1" applyFill="1" applyBorder="1" applyAlignment="1" applyProtection="1"/>
    <xf numFmtId="173" fontId="28" fillId="0" borderId="1" xfId="49" applyFont="1" applyFill="1" applyBorder="1" applyAlignment="1" applyProtection="1"/>
    <xf numFmtId="49" fontId="29" fillId="0" borderId="2" xfId="49" quotePrefix="1" applyNumberFormat="1" applyFont="1" applyFill="1" applyBorder="1" applyAlignment="1">
      <alignment horizontal="center" vertical="center"/>
    </xf>
    <xf numFmtId="173" fontId="3" fillId="0" borderId="0" xfId="49" applyFill="1" applyBorder="1"/>
    <xf numFmtId="173" fontId="14" fillId="0" borderId="0" xfId="49" applyFont="1" applyFill="1" applyBorder="1" applyAlignment="1">
      <alignment horizontal="center" vertical="center"/>
    </xf>
    <xf numFmtId="173" fontId="4" fillId="0" borderId="0" xfId="49" applyFont="1" applyFill="1" applyBorder="1" applyAlignment="1">
      <alignment horizontal="center" vertical="center"/>
    </xf>
    <xf numFmtId="173" fontId="4" fillId="0" borderId="0" xfId="49" applyFont="1" applyFill="1" applyAlignment="1">
      <alignment horizontal="center" vertical="center"/>
    </xf>
    <xf numFmtId="173" fontId="3" fillId="0" borderId="0" xfId="51" applyFont="1" applyFill="1"/>
    <xf numFmtId="173" fontId="33" fillId="0" borderId="0" xfId="49" applyFont="1" applyFill="1" applyBorder="1"/>
    <xf numFmtId="1" fontId="35" fillId="0" borderId="0" xfId="49" applyNumberFormat="1" applyFont="1" applyFill="1" applyBorder="1" applyAlignment="1" applyProtection="1">
      <alignment vertical="center" wrapText="1"/>
    </xf>
    <xf numFmtId="1" fontId="35" fillId="0" borderId="0" xfId="49" applyNumberFormat="1" applyFont="1" applyFill="1" applyBorder="1" applyAlignment="1" applyProtection="1">
      <alignment horizontal="center" vertical="center" wrapText="1"/>
    </xf>
    <xf numFmtId="49" fontId="31" fillId="0" borderId="27" xfId="49" quotePrefix="1" applyNumberFormat="1" applyFont="1" applyFill="1" applyBorder="1" applyAlignment="1">
      <alignment horizontal="center" vertical="center"/>
    </xf>
    <xf numFmtId="0" fontId="26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8" fillId="0" borderId="0" xfId="21" applyFont="1" applyBorder="1" applyAlignment="1">
      <alignment vertical="center" readingOrder="1"/>
    </xf>
    <xf numFmtId="0" fontId="18" fillId="0" borderId="0" xfId="21" applyFont="1" applyBorder="1" applyAlignment="1">
      <alignment vertical="center" wrapText="1"/>
    </xf>
    <xf numFmtId="1" fontId="40" fillId="0" borderId="0" xfId="21" applyNumberFormat="1" applyFont="1" applyFill="1" applyBorder="1" applyAlignment="1" applyProtection="1">
      <alignment vertical="center" wrapText="1"/>
    </xf>
    <xf numFmtId="1" fontId="41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0" fontId="3" fillId="0" borderId="0" xfId="21"/>
    <xf numFmtId="1" fontId="9" fillId="0" borderId="0" xfId="21" applyNumberFormat="1" applyFont="1" applyFill="1" applyBorder="1" applyAlignment="1" applyProtection="1">
      <alignment vertical="center" wrapText="1"/>
    </xf>
    <xf numFmtId="1" fontId="9" fillId="0" borderId="0" xfId="21" applyNumberFormat="1" applyFont="1" applyFill="1" applyBorder="1" applyAlignment="1" applyProtection="1">
      <alignment vertical="center"/>
    </xf>
    <xf numFmtId="0" fontId="47" fillId="0" borderId="0" xfId="21" applyFont="1" applyBorder="1" applyAlignment="1">
      <alignment vertical="center"/>
    </xf>
    <xf numFmtId="0" fontId="2" fillId="0" borderId="26" xfId="21" applyFont="1" applyBorder="1" applyAlignment="1">
      <alignment vertical="center"/>
    </xf>
    <xf numFmtId="0" fontId="2" fillId="0" borderId="17" xfId="21" applyFont="1" applyBorder="1" applyAlignment="1">
      <alignment vertical="center"/>
    </xf>
    <xf numFmtId="0" fontId="2" fillId="0" borderId="16" xfId="21" applyFont="1" applyBorder="1" applyAlignment="1">
      <alignment vertical="center"/>
    </xf>
    <xf numFmtId="0" fontId="2" fillId="0" borderId="19" xfId="21" applyFont="1" applyBorder="1" applyAlignment="1">
      <alignment vertical="center"/>
    </xf>
    <xf numFmtId="0" fontId="47" fillId="0" borderId="0" xfId="21" applyFont="1" applyBorder="1" applyAlignment="1">
      <alignment vertical="center" wrapText="1"/>
    </xf>
    <xf numFmtId="0" fontId="19" fillId="0" borderId="0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28" fillId="0" borderId="0" xfId="21" applyNumberFormat="1" applyFont="1" applyFill="1" applyBorder="1" applyAlignment="1" applyProtection="1">
      <alignment horizontal="left"/>
    </xf>
    <xf numFmtId="1" fontId="35" fillId="0" borderId="0" xfId="21" applyNumberFormat="1" applyFont="1" applyFill="1" applyBorder="1" applyAlignment="1" applyProtection="1">
      <alignment vertical="center" wrapText="1"/>
    </xf>
    <xf numFmtId="0" fontId="4" fillId="0" borderId="0" xfId="21" applyFont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46" fillId="0" borderId="0" xfId="21" applyNumberFormat="1" applyFont="1" applyFill="1" applyBorder="1" applyAlignment="1" applyProtection="1">
      <alignment vertical="center"/>
    </xf>
    <xf numFmtId="1" fontId="48" fillId="0" borderId="0" xfId="21" applyNumberFormat="1" applyFont="1" applyFill="1" applyBorder="1" applyAlignment="1" applyProtection="1">
      <alignment vertical="top"/>
    </xf>
    <xf numFmtId="0" fontId="28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1" fontId="41" fillId="0" borderId="10" xfId="21" applyNumberFormat="1" applyFont="1" applyFill="1" applyBorder="1" applyAlignment="1" applyProtection="1">
      <alignment horizontal="left" vertical="center" wrapText="1"/>
    </xf>
    <xf numFmtId="1" fontId="4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21" applyAlignment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 wrapText="1"/>
    </xf>
    <xf numFmtId="1" fontId="9" fillId="0" borderId="10" xfId="21" applyNumberFormat="1" applyFont="1" applyFill="1" applyBorder="1" applyAlignment="1" applyProtection="1">
      <alignment horizontal="left" vertical="center" wrapText="1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1" fontId="9" fillId="0" borderId="0" xfId="21" applyNumberFormat="1" applyFont="1" applyFill="1" applyBorder="1" applyAlignment="1" applyProtection="1">
      <alignment horizontal="left" vertical="center"/>
    </xf>
    <xf numFmtId="1" fontId="9" fillId="0" borderId="10" xfId="21" applyNumberFormat="1" applyFont="1" applyFill="1" applyBorder="1" applyAlignment="1" applyProtection="1">
      <alignment horizontal="left" vertical="center"/>
    </xf>
    <xf numFmtId="0" fontId="3" fillId="0" borderId="0" xfId="48" applyFont="1" applyBorder="1" applyAlignment="1">
      <alignment horizontal="left" vertical="center"/>
    </xf>
    <xf numFmtId="1" fontId="49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13" fillId="0" borderId="0" xfId="21" applyNumberFormat="1" applyFont="1" applyFill="1" applyBorder="1" applyAlignment="1" applyProtection="1">
      <alignment horizontal="left" vertical="center"/>
    </xf>
    <xf numFmtId="1" fontId="46" fillId="0" borderId="0" xfId="21" applyNumberFormat="1" applyFont="1" applyFill="1" applyBorder="1" applyAlignment="1" applyProtection="1">
      <alignment horizontal="left" vertical="center"/>
    </xf>
    <xf numFmtId="0" fontId="3" fillId="0" borderId="9" xfId="21" applyBorder="1"/>
    <xf numFmtId="0" fontId="3" fillId="0" borderId="4" xfId="21" applyBorder="1"/>
    <xf numFmtId="0" fontId="3" fillId="0" borderId="29" xfId="21" applyBorder="1"/>
    <xf numFmtId="1" fontId="41" fillId="0" borderId="10" xfId="21" applyNumberFormat="1" applyFont="1" applyFill="1" applyBorder="1" applyAlignment="1" applyProtection="1">
      <alignment vertical="center" wrapText="1"/>
    </xf>
    <xf numFmtId="0" fontId="3" fillId="0" borderId="1" xfId="21" applyBorder="1" applyAlignment="1">
      <alignment horizontal="left" vertical="center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3" fillId="0" borderId="0" xfId="48" applyFont="1" applyBorder="1" applyAlignment="1">
      <alignment vertical="center"/>
    </xf>
    <xf numFmtId="1" fontId="49" fillId="0" borderId="0" xfId="21" applyNumberFormat="1" applyFont="1" applyFill="1" applyBorder="1" applyAlignment="1" applyProtection="1">
      <alignment vertical="center" wrapText="1"/>
    </xf>
    <xf numFmtId="173" fontId="29" fillId="0" borderId="2" xfId="49" applyFont="1" applyFill="1" applyBorder="1" applyAlignment="1">
      <alignment horizontal="center" vertical="center"/>
    </xf>
    <xf numFmtId="173" fontId="31" fillId="0" borderId="27" xfId="49" applyFont="1" applyFill="1" applyBorder="1" applyAlignment="1">
      <alignment horizontal="center" vertical="center"/>
    </xf>
    <xf numFmtId="173" fontId="26" fillId="0" borderId="0" xfId="49" applyFont="1" applyFill="1" applyBorder="1" applyAlignment="1">
      <alignment vertical="center" wrapText="1"/>
    </xf>
    <xf numFmtId="173" fontId="30" fillId="0" borderId="0" xfId="49" applyFont="1" applyFill="1" applyBorder="1" applyAlignment="1">
      <alignment vertical="center" readingOrder="2"/>
    </xf>
    <xf numFmtId="49" fontId="31" fillId="0" borderId="27" xfId="49" applyNumberFormat="1" applyFont="1" applyFill="1" applyBorder="1" applyAlignment="1">
      <alignment horizontal="center" vertical="center"/>
    </xf>
    <xf numFmtId="173" fontId="7" fillId="0" borderId="0" xfId="49" applyFont="1" applyFill="1" applyBorder="1" applyAlignment="1">
      <alignment vertical="center" readingOrder="1"/>
    </xf>
    <xf numFmtId="173" fontId="7" fillId="0" borderId="1" xfId="49" applyFont="1" applyFill="1" applyBorder="1" applyAlignment="1">
      <alignment vertical="center" readingOrder="1"/>
    </xf>
    <xf numFmtId="173" fontId="14" fillId="0" borderId="30" xfId="49" applyFont="1" applyFill="1" applyBorder="1" applyAlignment="1">
      <alignment horizontal="center" vertical="center"/>
    </xf>
    <xf numFmtId="173" fontId="14" fillId="0" borderId="27" xfId="49" applyFont="1" applyFill="1" applyBorder="1" applyAlignment="1">
      <alignment horizontal="center" vertical="center" wrapText="1"/>
    </xf>
    <xf numFmtId="173" fontId="2" fillId="0" borderId="27" xfId="49" applyFont="1" applyFill="1" applyBorder="1" applyAlignment="1">
      <alignment horizontal="center" vertical="center" wrapText="1"/>
    </xf>
    <xf numFmtId="1" fontId="21" fillId="0" borderId="25" xfId="50" applyNumberFormat="1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6" xfId="53" applyFont="1" applyFill="1" applyBorder="1" applyAlignment="1">
      <alignment horizontal="center" vertical="center"/>
    </xf>
    <xf numFmtId="0" fontId="3" fillId="0" borderId="7" xfId="52" applyFont="1" applyFill="1" applyBorder="1" applyAlignment="1">
      <alignment horizontal="center" vertical="center" wrapText="1"/>
    </xf>
    <xf numFmtId="0" fontId="34" fillId="0" borderId="7" xfId="52" applyFont="1" applyFill="1" applyBorder="1" applyAlignment="1">
      <alignment horizontal="center" vertical="center"/>
    </xf>
    <xf numFmtId="173" fontId="21" fillId="0" borderId="16" xfId="50" applyFont="1" applyFill="1" applyBorder="1" applyAlignment="1">
      <alignment horizontal="center" vertical="center" wrapText="1"/>
    </xf>
    <xf numFmtId="173" fontId="33" fillId="0" borderId="20" xfId="49" applyFont="1" applyFill="1" applyBorder="1" applyAlignment="1"/>
    <xf numFmtId="0" fontId="34" fillId="0" borderId="16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 wrapText="1"/>
    </xf>
    <xf numFmtId="173" fontId="3" fillId="0" borderId="8" xfId="49" applyFill="1" applyBorder="1"/>
    <xf numFmtId="1" fontId="13" fillId="3" borderId="0" xfId="21" applyNumberFormat="1" applyFont="1" applyFill="1" applyBorder="1" applyAlignment="1" applyProtection="1">
      <alignment horizontal="center" vertical="center"/>
    </xf>
    <xf numFmtId="0" fontId="13" fillId="3" borderId="0" xfId="21" applyFont="1" applyFill="1" applyBorder="1" applyAlignment="1">
      <alignment horizontal="center" vertical="center"/>
    </xf>
    <xf numFmtId="1" fontId="13" fillId="3" borderId="0" xfId="21" applyNumberFormat="1" applyFont="1" applyFill="1" applyBorder="1" applyAlignment="1" applyProtection="1">
      <alignment horizontal="left" vertical="center"/>
    </xf>
    <xf numFmtId="0" fontId="3" fillId="0" borderId="0" xfId="21" applyBorder="1" applyAlignment="1">
      <alignment wrapText="1"/>
    </xf>
    <xf numFmtId="1" fontId="2" fillId="0" borderId="0" xfId="21" applyNumberFormat="1" applyFont="1" applyFill="1" applyBorder="1" applyAlignment="1" applyProtection="1">
      <alignment horizontal="left" vertical="center" wrapText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50" fillId="3" borderId="0" xfId="21" applyNumberFormat="1" applyFont="1" applyFill="1" applyBorder="1" applyAlignment="1" applyProtection="1">
      <alignment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6" xfId="53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7" xfId="52" applyFont="1" applyFill="1" applyBorder="1" applyAlignment="1">
      <alignment horizontal="center" vertical="center" wrapText="1"/>
    </xf>
    <xf numFmtId="0" fontId="34" fillId="3" borderId="16" xfId="52" applyFont="1" applyFill="1" applyBorder="1" applyAlignment="1">
      <alignment horizontal="center" vertical="center"/>
    </xf>
    <xf numFmtId="173" fontId="21" fillId="3" borderId="16" xfId="50" applyFont="1" applyFill="1" applyBorder="1" applyAlignment="1">
      <alignment horizontal="center" vertical="center" wrapText="1"/>
    </xf>
    <xf numFmtId="173" fontId="33" fillId="3" borderId="20" xfId="49" applyFont="1" applyFill="1" applyBorder="1" applyAlignment="1"/>
    <xf numFmtId="0" fontId="3" fillId="3" borderId="16" xfId="52" applyFont="1" applyFill="1" applyBorder="1" applyAlignment="1">
      <alignment horizontal="center" vertical="center" wrapText="1"/>
    </xf>
    <xf numFmtId="0" fontId="52" fillId="3" borderId="16" xfId="0" applyFont="1" applyFill="1" applyBorder="1" applyAlignment="1">
      <alignment horizontal="center" vertical="center"/>
    </xf>
    <xf numFmtId="0" fontId="52" fillId="3" borderId="16" xfId="53" applyFont="1" applyFill="1" applyBorder="1" applyAlignment="1">
      <alignment horizontal="center" vertical="center"/>
    </xf>
    <xf numFmtId="0" fontId="52" fillId="3" borderId="16" xfId="0" applyFont="1" applyFill="1" applyBorder="1" applyAlignment="1">
      <alignment horizontal="center" vertical="center"/>
    </xf>
    <xf numFmtId="0" fontId="52" fillId="3" borderId="16" xfId="52" applyFont="1" applyFill="1" applyBorder="1" applyAlignment="1">
      <alignment horizontal="center" vertical="center" wrapText="1"/>
    </xf>
    <xf numFmtId="0" fontId="52" fillId="3" borderId="16" xfId="52" applyFont="1" applyFill="1" applyBorder="1" applyAlignment="1">
      <alignment horizontal="center" vertical="center"/>
    </xf>
    <xf numFmtId="173" fontId="53" fillId="3" borderId="16" xfId="50" applyFont="1" applyFill="1" applyBorder="1" applyAlignment="1">
      <alignment horizontal="center" vertical="center" wrapText="1"/>
    </xf>
    <xf numFmtId="173" fontId="54" fillId="3" borderId="20" xfId="49" applyFont="1" applyFill="1" applyBorder="1" applyAlignment="1"/>
    <xf numFmtId="0" fontId="55" fillId="3" borderId="16" xfId="53" applyFont="1" applyFill="1" applyBorder="1" applyAlignment="1">
      <alignment horizontal="center" vertical="center"/>
    </xf>
    <xf numFmtId="0" fontId="55" fillId="3" borderId="7" xfId="52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/>
    </xf>
    <xf numFmtId="0" fontId="56" fillId="0" borderId="16" xfId="53" applyFont="1" applyFill="1" applyBorder="1" applyAlignment="1">
      <alignment horizontal="center" vertical="center"/>
    </xf>
    <xf numFmtId="0" fontId="56" fillId="0" borderId="16" xfId="52" applyFont="1" applyFill="1" applyBorder="1" applyAlignment="1">
      <alignment horizontal="center" vertical="center" wrapText="1"/>
    </xf>
    <xf numFmtId="0" fontId="56" fillId="0" borderId="16" xfId="52" applyFont="1" applyFill="1" applyBorder="1" applyAlignment="1">
      <alignment horizontal="center" vertical="center"/>
    </xf>
    <xf numFmtId="173" fontId="57" fillId="0" borderId="16" xfId="50" applyFont="1" applyFill="1" applyBorder="1" applyAlignment="1">
      <alignment horizontal="center" vertical="center" wrapText="1"/>
    </xf>
    <xf numFmtId="173" fontId="58" fillId="0" borderId="20" xfId="49" applyFont="1" applyFill="1" applyBorder="1" applyAlignment="1"/>
    <xf numFmtId="0" fontId="52" fillId="3" borderId="7" xfId="52" applyFont="1" applyFill="1" applyBorder="1" applyAlignment="1">
      <alignment horizontal="center" vertical="center" wrapText="1"/>
    </xf>
    <xf numFmtId="0" fontId="56" fillId="3" borderId="7" xfId="52" applyFont="1" applyFill="1" applyBorder="1" applyAlignment="1">
      <alignment horizontal="center" vertical="center" wrapText="1"/>
    </xf>
    <xf numFmtId="0" fontId="56" fillId="3" borderId="16" xfId="52" applyFont="1" applyFill="1" applyBorder="1" applyAlignment="1">
      <alignment horizontal="center" vertical="center"/>
    </xf>
    <xf numFmtId="173" fontId="57" fillId="3" borderId="16" xfId="50" applyFont="1" applyFill="1" applyBorder="1" applyAlignment="1">
      <alignment horizontal="center" vertical="center" wrapText="1"/>
    </xf>
    <xf numFmtId="173" fontId="58" fillId="3" borderId="20" xfId="49" applyFont="1" applyFill="1" applyBorder="1" applyAlignment="1"/>
    <xf numFmtId="173" fontId="24" fillId="3" borderId="27" xfId="50" applyFont="1" applyFill="1" applyBorder="1" applyAlignment="1">
      <alignment horizontal="center" vertical="center" wrapText="1"/>
    </xf>
    <xf numFmtId="0" fontId="56" fillId="3" borderId="5" xfId="0" applyFont="1" applyFill="1" applyBorder="1" applyAlignment="1">
      <alignment horizontal="center" vertical="center"/>
    </xf>
    <xf numFmtId="0" fontId="56" fillId="3" borderId="5" xfId="53" applyFont="1" applyFill="1" applyBorder="1" applyAlignment="1">
      <alignment horizontal="center" vertical="center"/>
    </xf>
    <xf numFmtId="0" fontId="56" fillId="3" borderId="5" xfId="52" applyFont="1" applyFill="1" applyBorder="1" applyAlignment="1">
      <alignment horizontal="center" vertical="center" wrapText="1"/>
    </xf>
    <xf numFmtId="173" fontId="58" fillId="3" borderId="44" xfId="49" applyFont="1" applyFill="1" applyBorder="1" applyAlignment="1"/>
    <xf numFmtId="173" fontId="3" fillId="3" borderId="28" xfId="49" applyFont="1" applyFill="1" applyBorder="1"/>
    <xf numFmtId="0" fontId="56" fillId="3" borderId="27" xfId="0" applyFont="1" applyFill="1" applyBorder="1" applyAlignment="1">
      <alignment horizontal="center" vertical="center"/>
    </xf>
    <xf numFmtId="0" fontId="56" fillId="3" borderId="27" xfId="52" applyFont="1" applyFill="1" applyBorder="1" applyAlignment="1">
      <alignment horizontal="center" vertical="center" wrapText="1"/>
    </xf>
    <xf numFmtId="0" fontId="56" fillId="3" borderId="41" xfId="52" applyFont="1" applyFill="1" applyBorder="1" applyAlignment="1">
      <alignment horizontal="center" vertical="center"/>
    </xf>
    <xf numFmtId="173" fontId="57" fillId="3" borderId="41" xfId="50" applyFont="1" applyFill="1" applyBorder="1" applyAlignment="1">
      <alignment horizontal="center" vertical="center" wrapText="1"/>
    </xf>
    <xf numFmtId="173" fontId="33" fillId="4" borderId="0" xfId="49" applyFont="1" applyFill="1" applyBorder="1"/>
    <xf numFmtId="173" fontId="33" fillId="5" borderId="0" xfId="49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5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2" fillId="3" borderId="2" xfId="0" quotePrefix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2" fillId="0" borderId="2" xfId="0" quotePrefix="1" applyFont="1" applyFill="1" applyBorder="1" applyAlignment="1">
      <alignment horizontal="center" vertical="center"/>
    </xf>
    <xf numFmtId="0" fontId="56" fillId="3" borderId="2" xfId="0" quotePrefix="1" applyFont="1" applyFill="1" applyBorder="1" applyAlignment="1">
      <alignment horizontal="center" vertical="center"/>
    </xf>
    <xf numFmtId="0" fontId="34" fillId="6" borderId="16" xfId="52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6" borderId="2" xfId="0" quotePrefix="1" applyFont="1" applyFill="1" applyBorder="1" applyAlignment="1">
      <alignment horizontal="center" vertical="center"/>
    </xf>
    <xf numFmtId="0" fontId="52" fillId="6" borderId="16" xfId="0" applyFont="1" applyFill="1" applyBorder="1" applyAlignment="1">
      <alignment horizontal="center" vertical="center"/>
    </xf>
    <xf numFmtId="0" fontId="52" fillId="6" borderId="16" xfId="53" applyFont="1" applyFill="1" applyBorder="1" applyAlignment="1">
      <alignment horizontal="center" vertical="center"/>
    </xf>
    <xf numFmtId="0" fontId="52" fillId="6" borderId="7" xfId="52" applyFont="1" applyFill="1" applyBorder="1" applyAlignment="1">
      <alignment horizontal="center" vertical="center" wrapText="1"/>
    </xf>
    <xf numFmtId="0" fontId="52" fillId="6" borderId="2" xfId="0" quotePrefix="1" applyFont="1" applyFill="1" applyBorder="1" applyAlignment="1">
      <alignment horizontal="center" vertical="center"/>
    </xf>
    <xf numFmtId="0" fontId="52" fillId="6" borderId="2" xfId="0" applyFont="1" applyFill="1" applyBorder="1" applyAlignment="1">
      <alignment horizontal="center" vertical="center"/>
    </xf>
    <xf numFmtId="0" fontId="52" fillId="6" borderId="16" xfId="52" applyFont="1" applyFill="1" applyBorder="1" applyAlignment="1">
      <alignment horizontal="center" vertical="center"/>
    </xf>
    <xf numFmtId="173" fontId="53" fillId="6" borderId="16" xfId="50" applyFont="1" applyFill="1" applyBorder="1" applyAlignment="1">
      <alignment horizontal="center" vertical="center" wrapText="1"/>
    </xf>
    <xf numFmtId="0" fontId="52" fillId="6" borderId="16" xfId="52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 wrapText="1"/>
    </xf>
    <xf numFmtId="0" fontId="52" fillId="6" borderId="16" xfId="0" applyFont="1" applyFill="1" applyBorder="1" applyAlignment="1">
      <alignment horizontal="center" vertical="center"/>
    </xf>
    <xf numFmtId="0" fontId="52" fillId="6" borderId="16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2" fillId="3" borderId="16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173" fontId="54" fillId="0" borderId="20" xfId="49" applyFont="1" applyFill="1" applyBorder="1" applyAlignment="1"/>
    <xf numFmtId="0" fontId="3" fillId="6" borderId="2" xfId="0" applyFont="1" applyFill="1" applyBorder="1" applyAlignment="1">
      <alignment horizontal="center" vertical="center" wrapText="1"/>
    </xf>
    <xf numFmtId="0" fontId="3" fillId="6" borderId="16" xfId="53" applyFont="1" applyFill="1" applyBorder="1" applyAlignment="1">
      <alignment horizontal="center" vertical="center"/>
    </xf>
    <xf numFmtId="173" fontId="54" fillId="6" borderId="20" xfId="49" applyFont="1" applyFill="1" applyBorder="1" applyAlignment="1"/>
    <xf numFmtId="0" fontId="3" fillId="6" borderId="16" xfId="0" applyFont="1" applyFill="1" applyBorder="1" applyAlignment="1">
      <alignment horizontal="center" vertical="center"/>
    </xf>
    <xf numFmtId="0" fontId="3" fillId="6" borderId="7" xfId="52" applyFont="1" applyFill="1" applyBorder="1" applyAlignment="1">
      <alignment horizontal="center" vertical="center" wrapText="1"/>
    </xf>
    <xf numFmtId="173" fontId="21" fillId="6" borderId="16" xfId="50" applyFont="1" applyFill="1" applyBorder="1" applyAlignment="1">
      <alignment horizontal="center" vertical="center" wrapText="1"/>
    </xf>
    <xf numFmtId="173" fontId="33" fillId="6" borderId="20" xfId="49" applyFont="1" applyFill="1" applyBorder="1" applyAlignment="1"/>
    <xf numFmtId="3" fontId="3" fillId="0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>
      <alignment horizontal="center" vertical="center" wrapText="1"/>
    </xf>
    <xf numFmtId="173" fontId="54" fillId="6" borderId="0" xfId="49" applyFont="1" applyFill="1" applyBorder="1"/>
    <xf numFmtId="0" fontId="3" fillId="6" borderId="2" xfId="0" quotePrefix="1" applyFont="1" applyFill="1" applyBorder="1" applyAlignment="1">
      <alignment horizontal="center" vertical="center" wrapText="1"/>
    </xf>
    <xf numFmtId="173" fontId="33" fillId="0" borderId="2" xfId="49" applyFont="1" applyFill="1" applyBorder="1"/>
    <xf numFmtId="0" fontId="56" fillId="6" borderId="7" xfId="52" applyFont="1" applyFill="1" applyBorder="1" applyAlignment="1">
      <alignment horizontal="center" vertical="center" wrapText="1"/>
    </xf>
    <xf numFmtId="0" fontId="56" fillId="0" borderId="2" xfId="0" quotePrefix="1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56" fillId="6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6" fillId="0" borderId="43" xfId="0" quotePrefix="1" applyFont="1" applyFill="1" applyBorder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173" fontId="21" fillId="0" borderId="27" xfId="50" applyFont="1" applyFill="1" applyBorder="1" applyAlignment="1">
      <alignment vertical="center"/>
    </xf>
    <xf numFmtId="173" fontId="21" fillId="0" borderId="27" xfId="50" applyFont="1" applyFill="1" applyBorder="1" applyAlignment="1">
      <alignment horizontal="center" vertical="center"/>
    </xf>
    <xf numFmtId="0" fontId="56" fillId="3" borderId="43" xfId="0" quotePrefix="1" applyFont="1" applyFill="1" applyBorder="1" applyAlignment="1">
      <alignment horizontal="center" vertical="center"/>
    </xf>
    <xf numFmtId="0" fontId="56" fillId="0" borderId="7" xfId="52" applyFont="1" applyFill="1" applyBorder="1" applyAlignment="1">
      <alignment horizontal="center" vertical="center" wrapText="1"/>
    </xf>
    <xf numFmtId="1" fontId="49" fillId="3" borderId="0" xfId="21" applyNumberFormat="1" applyFont="1" applyFill="1" applyBorder="1" applyAlignment="1" applyProtection="1">
      <alignment horizontal="left" vertical="center" wrapText="1"/>
    </xf>
    <xf numFmtId="0" fontId="26" fillId="0" borderId="9" xfId="21" applyFont="1" applyBorder="1" applyAlignment="1">
      <alignment horizontal="center" vertical="center" wrapText="1"/>
    </xf>
    <xf numFmtId="0" fontId="26" fillId="0" borderId="4" xfId="21" applyFont="1" applyBorder="1" applyAlignment="1">
      <alignment horizontal="center" vertical="center" wrapText="1"/>
    </xf>
    <xf numFmtId="0" fontId="26" fillId="0" borderId="33" xfId="21" applyFont="1" applyBorder="1" applyAlignment="1">
      <alignment horizontal="center" vertical="center" wrapText="1"/>
    </xf>
    <xf numFmtId="0" fontId="26" fillId="0" borderId="10" xfId="21" applyFont="1" applyBorder="1" applyAlignment="1">
      <alignment horizontal="center" vertical="center" wrapText="1"/>
    </xf>
    <xf numFmtId="0" fontId="26" fillId="0" borderId="0" xfId="21" applyFont="1" applyBorder="1" applyAlignment="1">
      <alignment horizontal="center" vertical="center" wrapText="1"/>
    </xf>
    <xf numFmtId="0" fontId="26" fillId="0" borderId="35" xfId="21" applyFont="1" applyBorder="1" applyAlignment="1">
      <alignment horizontal="center" vertical="center" wrapText="1"/>
    </xf>
    <xf numFmtId="0" fontId="26" fillId="0" borderId="23" xfId="21" applyFont="1" applyBorder="1" applyAlignment="1">
      <alignment horizontal="center" vertical="center" wrapText="1"/>
    </xf>
    <xf numFmtId="0" fontId="26" fillId="0" borderId="8" xfId="21" applyFont="1" applyBorder="1" applyAlignment="1">
      <alignment horizontal="center" vertical="center" wrapText="1"/>
    </xf>
    <xf numFmtId="0" fontId="26" fillId="0" borderId="37" xfId="21" applyFont="1" applyBorder="1" applyAlignment="1">
      <alignment horizontal="center" vertical="center" wrapText="1"/>
    </xf>
    <xf numFmtId="0" fontId="20" fillId="0" borderId="34" xfId="21" applyFont="1" applyBorder="1" applyAlignment="1">
      <alignment horizontal="center" vertical="center" wrapText="1"/>
    </xf>
    <xf numFmtId="0" fontId="26" fillId="0" borderId="36" xfId="21" applyFont="1" applyBorder="1" applyAlignment="1">
      <alignment horizontal="center" vertical="center" wrapText="1"/>
    </xf>
    <xf numFmtId="0" fontId="26" fillId="0" borderId="7" xfId="21" applyFont="1" applyBorder="1" applyAlignment="1">
      <alignment horizontal="center" vertical="center" wrapText="1"/>
    </xf>
    <xf numFmtId="0" fontId="7" fillId="0" borderId="34" xfId="21" applyFont="1" applyBorder="1" applyAlignment="1">
      <alignment horizontal="left" vertical="top" wrapText="1"/>
    </xf>
    <xf numFmtId="0" fontId="0" fillId="0" borderId="4" xfId="0" applyBorder="1"/>
    <xf numFmtId="0" fontId="0" fillId="0" borderId="29" xfId="0" applyBorder="1"/>
    <xf numFmtId="0" fontId="0" fillId="0" borderId="3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7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38" xfId="21" applyFont="1" applyBorder="1" applyAlignment="1">
      <alignment horizontal="center" vertical="center" wrapText="1"/>
    </xf>
    <xf numFmtId="0" fontId="37" fillId="0" borderId="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37" xfId="21" applyFont="1" applyBorder="1" applyAlignment="1">
      <alignment horizontal="center" vertical="center" wrapText="1"/>
    </xf>
    <xf numFmtId="0" fontId="15" fillId="0" borderId="39" xfId="21" applyFont="1" applyFill="1" applyBorder="1" applyAlignment="1">
      <alignment horizontal="right" vertical="center"/>
    </xf>
    <xf numFmtId="0" fontId="38" fillId="0" borderId="6" xfId="21" applyFont="1" applyFill="1" applyBorder="1" applyAlignment="1">
      <alignment horizontal="right" vertical="center"/>
    </xf>
    <xf numFmtId="0" fontId="38" fillId="0" borderId="38" xfId="21" applyFont="1" applyFill="1" applyBorder="1" applyAlignment="1">
      <alignment horizontal="right" vertical="center"/>
    </xf>
    <xf numFmtId="0" fontId="15" fillId="0" borderId="2" xfId="21" applyFont="1" applyBorder="1" applyAlignment="1">
      <alignment horizontal="center" vertical="center"/>
    </xf>
    <xf numFmtId="1" fontId="42" fillId="0" borderId="39" xfId="21" applyNumberFormat="1" applyFont="1" applyFill="1" applyBorder="1" applyAlignment="1" applyProtection="1">
      <alignment horizontal="center" vertical="center" wrapText="1"/>
    </xf>
    <xf numFmtId="1" fontId="45" fillId="0" borderId="6" xfId="21" applyNumberFormat="1" applyFont="1" applyFill="1" applyBorder="1" applyAlignment="1" applyProtection="1">
      <alignment horizontal="center" vertical="center" wrapText="1"/>
    </xf>
    <xf numFmtId="1" fontId="45" fillId="0" borderId="15" xfId="21" applyNumberFormat="1" applyFont="1" applyFill="1" applyBorder="1" applyAlignment="1" applyProtection="1">
      <alignment horizontal="center" vertical="center" wrapText="1"/>
    </xf>
    <xf numFmtId="1" fontId="45" fillId="0" borderId="10" xfId="21" applyNumberFormat="1" applyFont="1" applyFill="1" applyBorder="1" applyAlignment="1" applyProtection="1">
      <alignment horizontal="center" vertical="center" wrapText="1"/>
    </xf>
    <xf numFmtId="1" fontId="45" fillId="0" borderId="0" xfId="21" applyNumberFormat="1" applyFont="1" applyFill="1" applyBorder="1" applyAlignment="1" applyProtection="1">
      <alignment horizontal="center" vertical="center" wrapText="1"/>
    </xf>
    <xf numFmtId="1" fontId="45" fillId="0" borderId="1" xfId="21" applyNumberFormat="1" applyFont="1" applyFill="1" applyBorder="1" applyAlignment="1" applyProtection="1">
      <alignment horizontal="center" vertical="center" wrapText="1"/>
    </xf>
    <xf numFmtId="1" fontId="45" fillId="0" borderId="23" xfId="21" applyNumberFormat="1" applyFont="1" applyFill="1" applyBorder="1" applyAlignment="1" applyProtection="1">
      <alignment horizontal="center" vertical="center" wrapText="1"/>
    </xf>
    <xf numFmtId="1" fontId="45" fillId="0" borderId="8" xfId="21" applyNumberFormat="1" applyFont="1" applyFill="1" applyBorder="1" applyAlignment="1" applyProtection="1">
      <alignment horizontal="center" vertical="center" wrapText="1"/>
    </xf>
    <xf numFmtId="1" fontId="45" fillId="0" borderId="14" xfId="21" applyNumberFormat="1" applyFont="1" applyFill="1" applyBorder="1" applyAlignment="1" applyProtection="1">
      <alignment horizontal="center" vertical="center" wrapText="1"/>
    </xf>
    <xf numFmtId="49" fontId="15" fillId="0" borderId="2" xfId="21" quotePrefix="1" applyNumberFormat="1" applyFont="1" applyFill="1" applyBorder="1" applyAlignment="1">
      <alignment horizontal="center" vertical="center"/>
    </xf>
    <xf numFmtId="0" fontId="15" fillId="0" borderId="2" xfId="21" applyFont="1" applyFill="1" applyBorder="1" applyAlignment="1">
      <alignment horizontal="center" vertical="center"/>
    </xf>
    <xf numFmtId="0" fontId="12" fillId="0" borderId="5" xfId="21" applyFont="1" applyBorder="1" applyAlignment="1">
      <alignment horizontal="center" vertical="center" readingOrder="2"/>
    </xf>
    <xf numFmtId="0" fontId="12" fillId="0" borderId="6" xfId="21" applyFont="1" applyBorder="1" applyAlignment="1">
      <alignment horizontal="center" vertical="center" readingOrder="2"/>
    </xf>
    <xf numFmtId="0" fontId="12" fillId="0" borderId="15" xfId="21" applyFont="1" applyBorder="1" applyAlignment="1">
      <alignment horizontal="center" vertical="center" readingOrder="2"/>
    </xf>
    <xf numFmtId="0" fontId="12" fillId="0" borderId="32" xfId="21" applyFont="1" applyBorder="1" applyAlignment="1">
      <alignment horizontal="center" vertical="center" readingOrder="2"/>
    </xf>
    <xf numFmtId="0" fontId="12" fillId="0" borderId="12" xfId="21" applyFont="1" applyBorder="1" applyAlignment="1">
      <alignment horizontal="center" vertical="center" readingOrder="2"/>
    </xf>
    <xf numFmtId="0" fontId="12" fillId="0" borderId="13" xfId="21" applyFont="1" applyBorder="1" applyAlignment="1">
      <alignment horizontal="center" vertical="center" readingOrder="2"/>
    </xf>
    <xf numFmtId="0" fontId="15" fillId="0" borderId="11" xfId="21" applyFont="1" applyBorder="1" applyAlignment="1">
      <alignment horizontal="center" vertical="center" wrapText="1" readingOrder="2"/>
    </xf>
    <xf numFmtId="0" fontId="15" fillId="0" borderId="12" xfId="21" applyFont="1" applyBorder="1" applyAlignment="1">
      <alignment horizontal="center" vertical="center" wrapText="1" readingOrder="2"/>
    </xf>
    <xf numFmtId="0" fontId="15" fillId="0" borderId="40" xfId="21" applyFont="1" applyBorder="1" applyAlignment="1">
      <alignment horizontal="center" vertical="center" wrapText="1" readingOrder="2"/>
    </xf>
    <xf numFmtId="0" fontId="3" fillId="0" borderId="41" xfId="21" applyFont="1" applyBorder="1" applyAlignment="1">
      <alignment horizontal="center" vertical="center"/>
    </xf>
    <xf numFmtId="0" fontId="3" fillId="0" borderId="42" xfId="21" applyFont="1" applyBorder="1" applyAlignment="1">
      <alignment horizontal="center" vertical="center"/>
    </xf>
    <xf numFmtId="49" fontId="3" fillId="0" borderId="41" xfId="21" applyNumberFormat="1" applyFont="1" applyBorder="1" applyAlignment="1">
      <alignment horizontal="center" vertical="center"/>
    </xf>
    <xf numFmtId="49" fontId="3" fillId="0" borderId="42" xfId="21" applyNumberFormat="1" applyFont="1" applyBorder="1" applyAlignment="1">
      <alignment horizontal="center" vertical="center"/>
    </xf>
    <xf numFmtId="49" fontId="3" fillId="0" borderId="41" xfId="21" quotePrefix="1" applyNumberFormat="1" applyFont="1" applyFill="1" applyBorder="1" applyAlignment="1">
      <alignment horizontal="center" vertical="center"/>
    </xf>
    <xf numFmtId="49" fontId="3" fillId="0" borderId="24" xfId="21" quotePrefix="1" applyNumberFormat="1" applyFont="1" applyFill="1" applyBorder="1" applyAlignment="1">
      <alignment horizontal="center" vertical="center"/>
    </xf>
    <xf numFmtId="49" fontId="3" fillId="0" borderId="42" xfId="21" quotePrefix="1" applyNumberFormat="1" applyFont="1" applyFill="1" applyBorder="1" applyAlignment="1">
      <alignment horizontal="center" vertical="center"/>
    </xf>
    <xf numFmtId="0" fontId="3" fillId="0" borderId="41" xfId="21" applyFont="1" applyFill="1" applyBorder="1" applyAlignment="1">
      <alignment horizontal="center" vertical="center"/>
    </xf>
    <xf numFmtId="0" fontId="3" fillId="0" borderId="24" xfId="21" applyFont="1" applyFill="1" applyBorder="1" applyAlignment="1">
      <alignment horizontal="center" vertical="center"/>
    </xf>
    <xf numFmtId="0" fontId="3" fillId="0" borderId="42" xfId="21" applyFont="1" applyFill="1" applyBorder="1" applyAlignment="1">
      <alignment horizontal="center" vertical="center"/>
    </xf>
    <xf numFmtId="49" fontId="39" fillId="0" borderId="0" xfId="21" applyNumberFormat="1" applyFont="1" applyFill="1" applyBorder="1" applyAlignment="1" applyProtection="1">
      <alignment horizontal="center"/>
    </xf>
    <xf numFmtId="1" fontId="40" fillId="0" borderId="31" xfId="21" applyNumberFormat="1" applyFont="1" applyFill="1" applyBorder="1" applyAlignment="1" applyProtection="1">
      <alignment horizontal="center" vertical="center" wrapText="1"/>
    </xf>
    <xf numFmtId="1" fontId="40" fillId="0" borderId="21" xfId="21" applyNumberFormat="1" applyFont="1" applyFill="1" applyBorder="1" applyAlignment="1" applyProtection="1">
      <alignment horizontal="center" vertical="center" wrapText="1"/>
    </xf>
    <xf numFmtId="1" fontId="40" fillId="0" borderId="22" xfId="21" applyNumberFormat="1" applyFont="1" applyFill="1" applyBorder="1" applyAlignment="1" applyProtection="1">
      <alignment horizontal="center" vertical="center" wrapText="1"/>
    </xf>
    <xf numFmtId="1" fontId="40" fillId="0" borderId="25" xfId="21" applyNumberFormat="1" applyFont="1" applyFill="1" applyBorder="1" applyAlignment="1" applyProtection="1">
      <alignment horizontal="center" vertical="center" wrapText="1"/>
    </xf>
    <xf numFmtId="1" fontId="40" fillId="0" borderId="2" xfId="21" applyNumberFormat="1" applyFont="1" applyFill="1" applyBorder="1" applyAlignment="1" applyProtection="1">
      <alignment horizontal="center" vertical="center" wrapText="1"/>
    </xf>
    <xf numFmtId="1" fontId="40" fillId="0" borderId="20" xfId="21" applyNumberFormat="1" applyFont="1" applyFill="1" applyBorder="1" applyAlignment="1" applyProtection="1">
      <alignment horizontal="center" vertical="center" wrapText="1"/>
    </xf>
    <xf numFmtId="1" fontId="46" fillId="0" borderId="2" xfId="21" applyNumberFormat="1" applyFont="1" applyFill="1" applyBorder="1" applyAlignment="1" applyProtection="1">
      <alignment horizontal="center" vertical="center"/>
    </xf>
    <xf numFmtId="1" fontId="46" fillId="0" borderId="20" xfId="21" applyNumberFormat="1" applyFont="1" applyFill="1" applyBorder="1" applyAlignment="1" applyProtection="1">
      <alignment horizontal="center" vertical="center"/>
    </xf>
    <xf numFmtId="1" fontId="13" fillId="0" borderId="25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5" xfId="21" applyNumberFormat="1" applyFont="1" applyFill="1" applyBorder="1" applyAlignment="1" applyProtection="1">
      <alignment horizontal="center" vertical="center"/>
    </xf>
    <xf numFmtId="1" fontId="13" fillId="0" borderId="6" xfId="21" applyNumberFormat="1" applyFont="1" applyFill="1" applyBorder="1" applyAlignment="1" applyProtection="1">
      <alignment horizontal="center" vertical="center"/>
    </xf>
    <xf numFmtId="1" fontId="13" fillId="0" borderId="3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0" xfId="21" applyNumberFormat="1" applyFont="1" applyFill="1" applyBorder="1" applyAlignment="1" applyProtection="1">
      <alignment horizontal="center" vertical="center"/>
    </xf>
    <xf numFmtId="1" fontId="13" fillId="0" borderId="7" xfId="21" applyNumberFormat="1" applyFont="1" applyFill="1" applyBorder="1" applyAlignment="1" applyProtection="1">
      <alignment horizontal="center" vertical="center"/>
    </xf>
    <xf numFmtId="1" fontId="13" fillId="0" borderId="8" xfId="21" applyNumberFormat="1" applyFont="1" applyFill="1" applyBorder="1" applyAlignment="1" applyProtection="1">
      <alignment horizontal="center" vertical="center"/>
    </xf>
    <xf numFmtId="1" fontId="13" fillId="0" borderId="37" xfId="21" applyNumberFormat="1" applyFont="1" applyFill="1" applyBorder="1" applyAlignment="1" applyProtection="1">
      <alignment horizontal="center" vertical="center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0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5" xfId="21" applyNumberFormat="1" applyFont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" fillId="0" borderId="25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38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37" xfId="21" applyNumberFormat="1" applyFont="1" applyFill="1" applyBorder="1" applyAlignment="1" applyProtection="1">
      <alignment horizontal="center" vertical="center"/>
    </xf>
    <xf numFmtId="0" fontId="3" fillId="0" borderId="41" xfId="21" applyNumberFormat="1" applyFont="1" applyBorder="1" applyAlignment="1">
      <alignment horizontal="center" vertical="center"/>
    </xf>
    <xf numFmtId="0" fontId="3" fillId="0" borderId="42" xfId="21" applyNumberFormat="1" applyFont="1" applyBorder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15" fillId="0" borderId="6" xfId="21" applyFont="1" applyBorder="1" applyAlignment="1">
      <alignment horizontal="center" vertical="center" wrapText="1"/>
    </xf>
    <xf numFmtId="0" fontId="15" fillId="0" borderId="38" xfId="21" applyFont="1" applyBorder="1" applyAlignment="1">
      <alignment horizontal="center" vertical="center" wrapText="1"/>
    </xf>
    <xf numFmtId="0" fontId="15" fillId="0" borderId="7" xfId="21" applyFont="1" applyBorder="1" applyAlignment="1">
      <alignment horizontal="center" vertical="center" wrapText="1"/>
    </xf>
    <xf numFmtId="0" fontId="15" fillId="0" borderId="8" xfId="21" applyFont="1" applyBorder="1" applyAlignment="1">
      <alignment horizontal="center" vertical="center" wrapText="1"/>
    </xf>
    <xf numFmtId="0" fontId="15" fillId="0" borderId="37" xfId="21" applyFont="1" applyBorder="1" applyAlignment="1">
      <alignment horizontal="center" vertical="center" wrapText="1"/>
    </xf>
    <xf numFmtId="0" fontId="15" fillId="0" borderId="18" xfId="21" applyFont="1" applyBorder="1" applyAlignment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3" fillId="0" borderId="41" xfId="21" quotePrefix="1" applyNumberFormat="1" applyFont="1" applyFill="1" applyBorder="1" applyAlignment="1">
      <alignment horizontal="center" vertical="center"/>
    </xf>
    <xf numFmtId="0" fontId="3" fillId="0" borderId="24" xfId="21" quotePrefix="1" applyNumberFormat="1" applyFont="1" applyFill="1" applyBorder="1" applyAlignment="1">
      <alignment horizontal="center" vertical="center"/>
    </xf>
    <xf numFmtId="0" fontId="3" fillId="0" borderId="42" xfId="21" quotePrefix="1" applyNumberFormat="1" applyFont="1" applyFill="1" applyBorder="1" applyAlignment="1">
      <alignment horizontal="center" vertical="center"/>
    </xf>
    <xf numFmtId="49" fontId="14" fillId="0" borderId="0" xfId="21" applyNumberFormat="1" applyFont="1" applyFill="1" applyBorder="1" applyAlignment="1" applyProtection="1">
      <alignment horizontal="center"/>
    </xf>
    <xf numFmtId="1" fontId="19" fillId="0" borderId="2" xfId="21" applyNumberFormat="1" applyFont="1" applyFill="1" applyBorder="1" applyAlignment="1" applyProtection="1">
      <alignment horizontal="center" vertical="center" wrapText="1"/>
    </xf>
    <xf numFmtId="1" fontId="19" fillId="0" borderId="1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29" xfId="21" applyFont="1" applyBorder="1" applyAlignment="1">
      <alignment horizontal="left" vertical="top" wrapText="1"/>
    </xf>
    <xf numFmtId="0" fontId="7" fillId="0" borderId="36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5" fillId="0" borderId="6" xfId="21" applyFont="1" applyFill="1" applyBorder="1" applyAlignment="1">
      <alignment horizontal="right" vertical="center"/>
    </xf>
    <xf numFmtId="0" fontId="15" fillId="0" borderId="38" xfId="21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left" vertical="center" wrapText="1"/>
    </xf>
    <xf numFmtId="1" fontId="14" fillId="3" borderId="0" xfId="21" applyNumberFormat="1" applyFont="1" applyFill="1" applyBorder="1" applyAlignment="1" applyProtection="1">
      <alignment horizontal="left" vertical="center"/>
    </xf>
    <xf numFmtId="0" fontId="51" fillId="3" borderId="0" xfId="0" applyFont="1" applyFill="1" applyBorder="1" applyAlignment="1">
      <alignment vertical="center" wrapText="1"/>
    </xf>
    <xf numFmtId="0" fontId="3" fillId="0" borderId="0" xfId="48" applyFill="1" applyBorder="1" applyAlignment="1">
      <alignment horizontal="left" vertical="center"/>
    </xf>
    <xf numFmtId="1" fontId="35" fillId="0" borderId="0" xfId="21" applyNumberFormat="1" applyFont="1" applyFill="1" applyBorder="1" applyAlignment="1" applyProtection="1">
      <alignment horizontal="left" vertical="center" wrapText="1"/>
    </xf>
    <xf numFmtId="0" fontId="3" fillId="3" borderId="0" xfId="48" applyFill="1" applyBorder="1" applyAlignment="1">
      <alignment horizontal="left" vertical="center"/>
    </xf>
    <xf numFmtId="1" fontId="35" fillId="3" borderId="0" xfId="21" applyNumberFormat="1" applyFont="1" applyFill="1" applyBorder="1" applyAlignment="1" applyProtection="1">
      <alignment horizontal="left" vertical="center" wrapText="1"/>
    </xf>
    <xf numFmtId="0" fontId="4" fillId="2" borderId="0" xfId="19" applyNumberFormat="1" applyFont="1" applyFill="1" applyBorder="1" applyAlignment="1" applyProtection="1">
      <alignment horizontal="left" vertical="center"/>
      <protection locked="0"/>
    </xf>
    <xf numFmtId="0" fontId="4" fillId="2" borderId="1" xfId="19" applyNumberFormat="1" applyFont="1" applyFill="1" applyBorder="1" applyAlignment="1" applyProtection="1">
      <alignment horizontal="left" vertical="center"/>
      <protection locked="0"/>
    </xf>
    <xf numFmtId="0" fontId="3" fillId="0" borderId="0" xfId="48" applyBorder="1" applyAlignment="1">
      <alignment horizontal="left" vertical="center"/>
    </xf>
    <xf numFmtId="0" fontId="4" fillId="0" borderId="0" xfId="48" applyFont="1" applyBorder="1" applyAlignment="1">
      <alignment horizontal="left" vertical="center"/>
    </xf>
    <xf numFmtId="1" fontId="49" fillId="0" borderId="0" xfId="21" applyNumberFormat="1" applyFont="1" applyFill="1" applyBorder="1" applyAlignment="1" applyProtection="1">
      <alignment horizontal="left" vertical="center" wrapText="1"/>
    </xf>
    <xf numFmtId="0" fontId="3" fillId="0" borderId="0" xfId="48" applyFont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6" borderId="16" xfId="52" applyFont="1" applyFill="1" applyBorder="1" applyAlignment="1">
      <alignment horizontal="center" wrapText="1"/>
    </xf>
    <xf numFmtId="0" fontId="3" fillId="6" borderId="18" xfId="52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3" borderId="16" xfId="52" applyFont="1" applyFill="1" applyBorder="1" applyAlignment="1">
      <alignment horizontal="center" vertical="center" wrapText="1"/>
    </xf>
    <xf numFmtId="0" fontId="3" fillId="3" borderId="17" xfId="52" applyFont="1" applyFill="1" applyBorder="1" applyAlignment="1">
      <alignment horizontal="center" vertical="center" wrapText="1"/>
    </xf>
    <xf numFmtId="0" fontId="3" fillId="6" borderId="16" xfId="52" applyFont="1" applyFill="1" applyBorder="1" applyAlignment="1">
      <alignment horizontal="center" vertical="center" wrapText="1"/>
    </xf>
    <xf numFmtId="0" fontId="3" fillId="6" borderId="17" xfId="52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6" xfId="52" applyFont="1" applyFill="1" applyBorder="1" applyAlignment="1">
      <alignment horizontal="center" wrapText="1"/>
    </xf>
    <xf numFmtId="0" fontId="3" fillId="3" borderId="18" xfId="52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52" fillId="6" borderId="16" xfId="0" applyFont="1" applyFill="1" applyBorder="1" applyAlignment="1">
      <alignment horizontal="center" vertical="center"/>
    </xf>
    <xf numFmtId="0" fontId="52" fillId="6" borderId="17" xfId="0" applyFont="1" applyFill="1" applyBorder="1" applyAlignment="1">
      <alignment horizontal="center" vertical="center"/>
    </xf>
    <xf numFmtId="0" fontId="52" fillId="6" borderId="18" xfId="0" applyFont="1" applyFill="1" applyBorder="1" applyAlignment="1">
      <alignment horizontal="center" vertical="center"/>
    </xf>
    <xf numFmtId="0" fontId="52" fillId="6" borderId="16" xfId="52" applyFont="1" applyFill="1" applyBorder="1" applyAlignment="1">
      <alignment horizontal="center" vertical="center" wrapText="1"/>
    </xf>
    <xf numFmtId="0" fontId="52" fillId="6" borderId="17" xfId="52" applyFont="1" applyFill="1" applyBorder="1" applyAlignment="1">
      <alignment horizontal="center" vertical="center" wrapText="1"/>
    </xf>
    <xf numFmtId="0" fontId="3" fillId="0" borderId="16" xfId="52" applyFont="1" applyFill="1" applyBorder="1" applyAlignment="1">
      <alignment horizontal="center" vertical="center" wrapText="1"/>
    </xf>
    <xf numFmtId="0" fontId="3" fillId="0" borderId="17" xfId="52" applyFont="1" applyFill="1" applyBorder="1" applyAlignment="1">
      <alignment horizontal="center" vertical="center" wrapText="1"/>
    </xf>
    <xf numFmtId="0" fontId="3" fillId="6" borderId="18" xfId="52" applyFont="1" applyFill="1" applyBorder="1" applyAlignment="1">
      <alignment horizontal="center" vertical="center" wrapText="1"/>
    </xf>
    <xf numFmtId="0" fontId="55" fillId="3" borderId="16" xfId="0" applyFont="1" applyFill="1" applyBorder="1" applyAlignment="1">
      <alignment horizontal="center" vertical="center"/>
    </xf>
    <xf numFmtId="0" fontId="55" fillId="3" borderId="17" xfId="0" applyFont="1" applyFill="1" applyBorder="1" applyAlignment="1">
      <alignment horizontal="center" vertical="center"/>
    </xf>
    <xf numFmtId="0" fontId="55" fillId="3" borderId="18" xfId="0" applyFont="1" applyFill="1" applyBorder="1" applyAlignment="1">
      <alignment horizontal="center" vertical="center"/>
    </xf>
    <xf numFmtId="0" fontId="55" fillId="3" borderId="16" xfId="52" applyFont="1" applyFill="1" applyBorder="1" applyAlignment="1">
      <alignment horizontal="center" vertical="center" wrapText="1"/>
    </xf>
    <xf numFmtId="0" fontId="55" fillId="3" borderId="17" xfId="52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56" fillId="3" borderId="16" xfId="52" applyFont="1" applyFill="1" applyBorder="1" applyAlignment="1">
      <alignment horizontal="center" vertical="center" wrapText="1"/>
    </xf>
    <xf numFmtId="0" fontId="56" fillId="3" borderId="17" xfId="52" applyFont="1" applyFill="1" applyBorder="1" applyAlignment="1">
      <alignment horizontal="center" vertical="center" wrapText="1"/>
    </xf>
    <xf numFmtId="0" fontId="52" fillId="3" borderId="16" xfId="52" applyFont="1" applyFill="1" applyBorder="1" applyAlignment="1">
      <alignment horizontal="center" vertical="center" wrapText="1"/>
    </xf>
    <xf numFmtId="0" fontId="52" fillId="3" borderId="18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6" borderId="17" xfId="52" applyFont="1" applyFill="1" applyBorder="1" applyAlignment="1">
      <alignment horizontal="center" wrapText="1"/>
    </xf>
    <xf numFmtId="0" fontId="3" fillId="3" borderId="18" xfId="52" applyFont="1" applyFill="1" applyBorder="1" applyAlignment="1">
      <alignment horizontal="center" vertical="center" wrapText="1"/>
    </xf>
    <xf numFmtId="173" fontId="3" fillId="0" borderId="0" xfId="49" applyFont="1" applyFill="1" applyBorder="1" applyAlignment="1">
      <alignment horizontal="left" vertical="center"/>
    </xf>
    <xf numFmtId="173" fontId="27" fillId="0" borderId="21" xfId="49" applyFont="1" applyFill="1" applyBorder="1" applyAlignment="1">
      <alignment horizontal="center" vertical="center" wrapText="1"/>
    </xf>
    <xf numFmtId="173" fontId="27" fillId="0" borderId="2" xfId="49" applyFont="1" applyFill="1" applyBorder="1" applyAlignment="1">
      <alignment horizontal="center" vertical="center" wrapText="1"/>
    </xf>
    <xf numFmtId="173" fontId="22" fillId="0" borderId="2" xfId="49" applyFont="1" applyFill="1" applyBorder="1" applyAlignment="1">
      <alignment horizontal="center" vertical="center" wrapText="1"/>
    </xf>
    <xf numFmtId="173" fontId="26" fillId="0" borderId="31" xfId="49" applyFont="1" applyFill="1" applyBorder="1" applyAlignment="1">
      <alignment horizontal="center" vertical="center" wrapText="1"/>
    </xf>
    <xf numFmtId="173" fontId="26" fillId="0" borderId="21" xfId="49" applyFont="1" applyFill="1" applyBorder="1" applyAlignment="1">
      <alignment horizontal="center" vertical="center" wrapText="1"/>
    </xf>
    <xf numFmtId="173" fontId="26" fillId="0" borderId="25" xfId="49" applyFont="1" applyFill="1" applyBorder="1" applyAlignment="1">
      <alignment horizontal="center" vertical="center" wrapText="1"/>
    </xf>
    <xf numFmtId="173" fontId="26" fillId="0" borderId="2" xfId="49" applyFont="1" applyFill="1" applyBorder="1" applyAlignment="1">
      <alignment horizontal="center" vertical="center" wrapText="1"/>
    </xf>
    <xf numFmtId="49" fontId="23" fillId="0" borderId="25" xfId="49" applyNumberFormat="1" applyFont="1" applyFill="1" applyBorder="1" applyAlignment="1">
      <alignment horizontal="right"/>
    </xf>
    <xf numFmtId="49" fontId="23" fillId="0" borderId="2" xfId="49" applyNumberFormat="1" applyFont="1" applyFill="1" applyBorder="1" applyAlignment="1">
      <alignment horizontal="right"/>
    </xf>
    <xf numFmtId="173" fontId="23" fillId="0" borderId="30" xfId="49" applyFont="1" applyFill="1" applyBorder="1" applyAlignment="1">
      <alignment horizontal="center" vertical="center" wrapText="1" readingOrder="2"/>
    </xf>
    <xf numFmtId="173" fontId="23" fillId="0" borderId="27" xfId="49" applyFont="1" applyFill="1" applyBorder="1" applyAlignment="1">
      <alignment horizontal="center" vertical="center" wrapText="1" readingOrder="2"/>
    </xf>
    <xf numFmtId="0" fontId="52" fillId="3" borderId="16" xfId="0" applyFont="1" applyFill="1" applyBorder="1" applyAlignment="1">
      <alignment horizontal="center" vertical="center"/>
    </xf>
    <xf numFmtId="0" fontId="52" fillId="3" borderId="17" xfId="0" applyFont="1" applyFill="1" applyBorder="1" applyAlignment="1">
      <alignment horizontal="center" vertical="center"/>
    </xf>
    <xf numFmtId="0" fontId="52" fillId="3" borderId="18" xfId="0" applyFont="1" applyFill="1" applyBorder="1" applyAlignment="1">
      <alignment horizontal="center" vertical="center"/>
    </xf>
    <xf numFmtId="0" fontId="52" fillId="3" borderId="17" xfId="52" applyFont="1" applyFill="1" applyBorder="1" applyAlignment="1">
      <alignment horizontal="center" vertical="center" wrapText="1"/>
    </xf>
    <xf numFmtId="173" fontId="7" fillId="0" borderId="21" xfId="49" applyFont="1" applyFill="1" applyBorder="1" applyAlignment="1">
      <alignment horizontal="left" vertical="top" wrapText="1"/>
    </xf>
    <xf numFmtId="173" fontId="7" fillId="0" borderId="22" xfId="49" applyFont="1" applyFill="1" applyBorder="1" applyAlignment="1">
      <alignment horizontal="left" vertical="top" wrapText="1"/>
    </xf>
    <xf numFmtId="173" fontId="7" fillId="0" borderId="2" xfId="49" applyFont="1" applyFill="1" applyBorder="1" applyAlignment="1">
      <alignment horizontal="left" vertical="top" wrapText="1"/>
    </xf>
    <xf numFmtId="173" fontId="7" fillId="0" borderId="20" xfId="49" applyFont="1" applyFill="1" applyBorder="1" applyAlignment="1">
      <alignment horizontal="left" vertical="top" wrapText="1"/>
    </xf>
    <xf numFmtId="173" fontId="7" fillId="0" borderId="0" xfId="49" applyFont="1" applyFill="1" applyBorder="1" applyAlignment="1">
      <alignment horizontal="center" vertical="top" wrapText="1"/>
    </xf>
    <xf numFmtId="173" fontId="2" fillId="0" borderId="27" xfId="49" applyFont="1" applyFill="1" applyBorder="1" applyAlignment="1">
      <alignment horizontal="center" vertical="center" wrapText="1"/>
    </xf>
    <xf numFmtId="173" fontId="31" fillId="0" borderId="27" xfId="49" applyFont="1" applyFill="1" applyBorder="1" applyAlignment="1">
      <alignment horizontal="center" vertical="center"/>
    </xf>
    <xf numFmtId="173" fontId="18" fillId="0" borderId="5" xfId="49" applyFont="1" applyFill="1" applyBorder="1" applyAlignment="1">
      <alignment horizontal="center" vertical="center" readingOrder="2"/>
    </xf>
    <xf numFmtId="173" fontId="18" fillId="0" borderId="6" xfId="49" applyFont="1" applyFill="1" applyBorder="1" applyAlignment="1">
      <alignment horizontal="center" vertical="center" readingOrder="2"/>
    </xf>
    <xf numFmtId="173" fontId="18" fillId="0" borderId="15" xfId="49" applyFont="1" applyFill="1" applyBorder="1" applyAlignment="1">
      <alignment horizontal="center" vertical="center" readingOrder="2"/>
    </xf>
    <xf numFmtId="173" fontId="18" fillId="0" borderId="32" xfId="49" applyFont="1" applyFill="1" applyBorder="1" applyAlignment="1">
      <alignment horizontal="center" vertical="center" readingOrder="2"/>
    </xf>
    <xf numFmtId="173" fontId="18" fillId="0" borderId="12" xfId="49" applyFont="1" applyFill="1" applyBorder="1" applyAlignment="1">
      <alignment horizontal="center" vertical="center" readingOrder="2"/>
    </xf>
    <xf numFmtId="173" fontId="18" fillId="0" borderId="13" xfId="49" applyFont="1" applyFill="1" applyBorder="1" applyAlignment="1">
      <alignment horizontal="center" vertical="center" readingOrder="2"/>
    </xf>
    <xf numFmtId="173" fontId="29" fillId="0" borderId="2" xfId="49" applyFont="1" applyFill="1" applyBorder="1" applyAlignment="1">
      <alignment horizontal="center" vertical="center"/>
    </xf>
    <xf numFmtId="173" fontId="32" fillId="0" borderId="31" xfId="50" applyFont="1" applyFill="1" applyBorder="1" applyAlignment="1">
      <alignment horizontal="center" vertical="center"/>
    </xf>
    <xf numFmtId="173" fontId="32" fillId="0" borderId="21" xfId="50" applyFont="1" applyFill="1" applyBorder="1" applyAlignment="1">
      <alignment horizontal="center" vertical="center"/>
    </xf>
    <xf numFmtId="173" fontId="32" fillId="0" borderId="21" xfId="50" applyFont="1" applyFill="1" applyBorder="1" applyAlignment="1">
      <alignment horizontal="center" vertical="center" wrapText="1"/>
    </xf>
    <xf numFmtId="173" fontId="14" fillId="0" borderId="21" xfId="49" applyFont="1" applyFill="1" applyBorder="1" applyAlignment="1">
      <alignment horizontal="center" vertical="center" wrapText="1"/>
    </xf>
    <xf numFmtId="173" fontId="14" fillId="0" borderId="27" xfId="49" applyFont="1" applyFill="1" applyBorder="1" applyAlignment="1">
      <alignment horizontal="center" vertical="center" wrapText="1"/>
    </xf>
    <xf numFmtId="173" fontId="14" fillId="0" borderId="22" xfId="49" applyFont="1" applyFill="1" applyBorder="1" applyAlignment="1">
      <alignment horizontal="center" vertical="center"/>
    </xf>
    <xf numFmtId="173" fontId="14" fillId="0" borderId="28" xfId="49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56" fillId="3" borderId="16" xfId="0" applyFont="1" applyFill="1" applyBorder="1" applyAlignment="1">
      <alignment horizontal="center" wrapText="1"/>
    </xf>
    <xf numFmtId="0" fontId="56" fillId="3" borderId="18" xfId="0" applyFont="1" applyFill="1" applyBorder="1" applyAlignment="1">
      <alignment horizontal="center"/>
    </xf>
  </cellXfs>
  <cellStyles count="5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6"/>
    <cellStyle name="Normal 11" xfId="44"/>
    <cellStyle name="Normal 11 2" xfId="52"/>
    <cellStyle name="Normal 12" xfId="47"/>
    <cellStyle name="Normal 12 2" xfId="17"/>
    <cellStyle name="Normal 12 2 2" xfId="51"/>
    <cellStyle name="Normal 13" xfId="18"/>
    <cellStyle name="Normal 14" xfId="50"/>
    <cellStyle name="Normal 2" xfId="19"/>
    <cellStyle name="Normal 2 2" xfId="20"/>
    <cellStyle name="Normal 2 2 2" xfId="21"/>
    <cellStyle name="Normal 2 2 2 2" xfId="49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5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53"/>
    <cellStyle name="Normal_MOV-5 2 2" xfId="48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00"/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93888</xdr:colOff>
      <xdr:row>2</xdr:row>
      <xdr:rowOff>28575</xdr:rowOff>
    </xdr:from>
    <xdr:to>
      <xdr:col>8</xdr:col>
      <xdr:colOff>151038</xdr:colOff>
      <xdr:row>3</xdr:row>
      <xdr:rowOff>653143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317" y="409575"/>
          <a:ext cx="1172935" cy="815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306161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40821</xdr:colOff>
      <xdr:row>3</xdr:row>
      <xdr:rowOff>517072</xdr:rowOff>
    </xdr:from>
    <xdr:to>
      <xdr:col>32</xdr:col>
      <xdr:colOff>186417</xdr:colOff>
      <xdr:row>3</xdr:row>
      <xdr:rowOff>993322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2071" y="1088572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58510</xdr:colOff>
      <xdr:row>3</xdr:row>
      <xdr:rowOff>536122</xdr:rowOff>
    </xdr:from>
    <xdr:to>
      <xdr:col>37</xdr:col>
      <xdr:colOff>29935</xdr:colOff>
      <xdr:row>3</xdr:row>
      <xdr:rowOff>983797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296" y="1107622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43963</xdr:colOff>
      <xdr:row>0</xdr:row>
      <xdr:rowOff>221273</xdr:rowOff>
    </xdr:from>
    <xdr:to>
      <xdr:col>7</xdr:col>
      <xdr:colOff>57672</xdr:colOff>
      <xdr:row>3</xdr:row>
      <xdr:rowOff>326834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3578" y="221273"/>
          <a:ext cx="900267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49696</xdr:colOff>
      <xdr:row>0</xdr:row>
      <xdr:rowOff>249306</xdr:rowOff>
    </xdr:from>
    <xdr:to>
      <xdr:col>7</xdr:col>
      <xdr:colOff>63405</xdr:colOff>
      <xdr:row>3</xdr:row>
      <xdr:rowOff>354867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7846" y="249306"/>
          <a:ext cx="90905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124240</xdr:colOff>
      <xdr:row>8</xdr:row>
      <xdr:rowOff>74544</xdr:rowOff>
    </xdr:from>
    <xdr:to>
      <xdr:col>21</xdr:col>
      <xdr:colOff>1</xdr:colOff>
      <xdr:row>11</xdr:row>
      <xdr:rowOff>115957</xdr:rowOff>
    </xdr:to>
    <xdr:sp macro="" textlink="">
      <xdr:nvSpPr>
        <xdr:cNvPr id="8" name="Isosceles Triangle 7"/>
        <xdr:cNvSpPr/>
      </xdr:nvSpPr>
      <xdr:spPr>
        <a:xfrm>
          <a:off x="3520110" y="2128631"/>
          <a:ext cx="944217" cy="629478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326572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99060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383722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4775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49696</xdr:colOff>
      <xdr:row>0</xdr:row>
      <xdr:rowOff>249306</xdr:rowOff>
    </xdr:from>
    <xdr:to>
      <xdr:col>7</xdr:col>
      <xdr:colOff>63405</xdr:colOff>
      <xdr:row>3</xdr:row>
      <xdr:rowOff>354867</xdr:rowOff>
    </xdr:to>
    <xdr:pic>
      <xdr:nvPicPr>
        <xdr:cNvPr id="4" name="Picture 3" descr="oilco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74" y="249306"/>
          <a:ext cx="908231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88582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9810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81050"/>
          <a:ext cx="72390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306457</xdr:colOff>
      <xdr:row>8</xdr:row>
      <xdr:rowOff>82825</xdr:rowOff>
    </xdr:from>
    <xdr:to>
      <xdr:col>26</xdr:col>
      <xdr:colOff>107674</xdr:colOff>
      <xdr:row>11</xdr:row>
      <xdr:rowOff>124239</xdr:rowOff>
    </xdr:to>
    <xdr:sp macro="" textlink="">
      <xdr:nvSpPr>
        <xdr:cNvPr id="8" name="Isosceles Triangle 7"/>
        <xdr:cNvSpPr/>
      </xdr:nvSpPr>
      <xdr:spPr>
        <a:xfrm>
          <a:off x="4770783" y="2136912"/>
          <a:ext cx="944217" cy="629479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571006</xdr:colOff>
      <xdr:row>1</xdr:row>
      <xdr:rowOff>289128</xdr:rowOff>
    </xdr:from>
    <xdr:to>
      <xdr:col>6</xdr:col>
      <xdr:colOff>152400</xdr:colOff>
      <xdr:row>4</xdr:row>
      <xdr:rowOff>245918</xdr:rowOff>
    </xdr:to>
    <xdr:pic>
      <xdr:nvPicPr>
        <xdr:cNvPr id="2" name="Picture 1" descr="C:\Users\farahani\Desktop\NISOC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442" y="289128"/>
          <a:ext cx="1396340" cy="9300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655644</xdr:colOff>
      <xdr:row>1</xdr:row>
      <xdr:rowOff>195943</xdr:rowOff>
    </xdr:from>
    <xdr:to>
      <xdr:col>18</xdr:col>
      <xdr:colOff>922317</xdr:colOff>
      <xdr:row>3</xdr:row>
      <xdr:rowOff>280556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280" y="376052"/>
          <a:ext cx="1042528" cy="607622"/>
        </a:xfrm>
        <a:prstGeom prst="rect">
          <a:avLst/>
        </a:prstGeom>
      </xdr:spPr>
    </xdr:pic>
    <xdr:clientData/>
  </xdr:twoCellAnchor>
  <xdr:twoCellAnchor editAs="oneCell">
    <xdr:from>
      <xdr:col>16</xdr:col>
      <xdr:colOff>250371</xdr:colOff>
      <xdr:row>4</xdr:row>
      <xdr:rowOff>276015</xdr:rowOff>
    </xdr:from>
    <xdr:to>
      <xdr:col>18</xdr:col>
      <xdr:colOff>102920</xdr:colOff>
      <xdr:row>6</xdr:row>
      <xdr:rowOff>141516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731" y="938955"/>
          <a:ext cx="1315588" cy="5741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571665</xdr:colOff>
      <xdr:row>4</xdr:row>
      <xdr:rowOff>402608</xdr:rowOff>
    </xdr:from>
    <xdr:to>
      <xdr:col>19</xdr:col>
      <xdr:colOff>581891</xdr:colOff>
      <xdr:row>6</xdr:row>
      <xdr:rowOff>235527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3156" y="1261590"/>
          <a:ext cx="1160153" cy="539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408214</xdr:colOff>
      <xdr:row>9</xdr:row>
      <xdr:rowOff>108856</xdr:rowOff>
    </xdr:from>
    <xdr:to>
      <xdr:col>10</xdr:col>
      <xdr:colOff>1352431</xdr:colOff>
      <xdr:row>10</xdr:row>
      <xdr:rowOff>275691</xdr:rowOff>
    </xdr:to>
    <xdr:sp macro="" textlink="">
      <xdr:nvSpPr>
        <xdr:cNvPr id="6" name="Isosceles Triangle 5"/>
        <xdr:cNvSpPr/>
      </xdr:nvSpPr>
      <xdr:spPr>
        <a:xfrm>
          <a:off x="7456714" y="3034392"/>
          <a:ext cx="944217" cy="629478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Users\m.asgharnezhad\AppData\Local\Microsoft\Windows\INetCache\Content.Outlook\SQK3GEAR\TAHERI\INSTRUMENT%20INDEX\BK-GCS-PEDCO-120-IN-LI-0001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NOTE"/>
      <sheetName val="Instrument Index"/>
    </sheetNames>
    <sheetDataSet>
      <sheetData sheetId="0">
        <row r="5">
          <cell r="K5" t="str">
            <v>INSTRUMENT INDEX</v>
          </cell>
        </row>
        <row r="8">
          <cell r="M8" t="str">
            <v>GCS</v>
          </cell>
          <cell r="Q8" t="str">
            <v>120</v>
          </cell>
          <cell r="S8" t="str">
            <v>IN</v>
          </cell>
          <cell r="U8" t="str">
            <v>LI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view="pageBreakPreview" topLeftCell="A13" zoomScale="70" zoomScaleNormal="85" zoomScaleSheetLayoutView="70" zoomScalePageLayoutView="70" workbookViewId="0">
      <selection activeCell="P33" sqref="P33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0" s="19" customFormat="1" ht="15" customHeight="1">
      <c r="A1" s="16" t="s">
        <v>217</v>
      </c>
      <c r="B1" s="205" t="s">
        <v>218</v>
      </c>
      <c r="C1" s="206"/>
      <c r="D1" s="206"/>
      <c r="E1" s="206"/>
      <c r="F1" s="206"/>
      <c r="G1" s="206"/>
      <c r="H1" s="206"/>
      <c r="I1" s="206"/>
      <c r="J1" s="207"/>
      <c r="K1" s="214" t="s">
        <v>36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7"/>
      <c r="AD1" s="218"/>
      <c r="AE1" s="218"/>
      <c r="AF1" s="218"/>
      <c r="AG1" s="218"/>
      <c r="AH1" s="218"/>
      <c r="AI1" s="218"/>
      <c r="AJ1" s="218"/>
      <c r="AK1" s="218"/>
      <c r="AL1" s="219"/>
      <c r="AM1" s="17"/>
      <c r="AN1" s="18"/>
    </row>
    <row r="2" spans="1:40" s="19" customFormat="1" ht="15" customHeight="1">
      <c r="A2" s="16"/>
      <c r="B2" s="208"/>
      <c r="C2" s="209"/>
      <c r="D2" s="209"/>
      <c r="E2" s="209"/>
      <c r="F2" s="209"/>
      <c r="G2" s="209"/>
      <c r="H2" s="209"/>
      <c r="I2" s="209"/>
      <c r="J2" s="210"/>
      <c r="K2" s="215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20"/>
      <c r="AD2" s="221"/>
      <c r="AE2" s="221"/>
      <c r="AF2" s="221"/>
      <c r="AG2" s="221"/>
      <c r="AH2" s="221"/>
      <c r="AI2" s="221"/>
      <c r="AJ2" s="221"/>
      <c r="AK2" s="221"/>
      <c r="AL2" s="222"/>
      <c r="AM2" s="17"/>
      <c r="AN2" s="18"/>
    </row>
    <row r="3" spans="1:40" s="19" customFormat="1" ht="15" customHeight="1">
      <c r="A3" s="16"/>
      <c r="B3" s="208"/>
      <c r="C3" s="209"/>
      <c r="D3" s="209"/>
      <c r="E3" s="209"/>
      <c r="F3" s="209"/>
      <c r="G3" s="209"/>
      <c r="H3" s="209"/>
      <c r="I3" s="209"/>
      <c r="J3" s="210"/>
      <c r="K3" s="215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20"/>
      <c r="AD3" s="221"/>
      <c r="AE3" s="221"/>
      <c r="AF3" s="221"/>
      <c r="AG3" s="221"/>
      <c r="AH3" s="221"/>
      <c r="AI3" s="221"/>
      <c r="AJ3" s="221"/>
      <c r="AK3" s="221"/>
      <c r="AL3" s="222"/>
      <c r="AM3" s="17"/>
      <c r="AN3" s="18"/>
    </row>
    <row r="4" spans="1:40" s="19" customFormat="1" ht="79.5" customHeight="1">
      <c r="A4" s="16"/>
      <c r="B4" s="208"/>
      <c r="C4" s="209"/>
      <c r="D4" s="209"/>
      <c r="E4" s="209"/>
      <c r="F4" s="209"/>
      <c r="G4" s="209"/>
      <c r="H4" s="209"/>
      <c r="I4" s="209"/>
      <c r="J4" s="210"/>
      <c r="K4" s="216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220"/>
      <c r="AD4" s="221"/>
      <c r="AE4" s="221"/>
      <c r="AF4" s="221"/>
      <c r="AG4" s="221"/>
      <c r="AH4" s="221"/>
      <c r="AI4" s="221"/>
      <c r="AJ4" s="221"/>
      <c r="AK4" s="221"/>
      <c r="AL4" s="222"/>
      <c r="AM4" s="17"/>
      <c r="AN4" s="18"/>
    </row>
    <row r="5" spans="1:40" s="19" customFormat="1" ht="15" customHeight="1">
      <c r="A5" s="16"/>
      <c r="B5" s="208"/>
      <c r="C5" s="209"/>
      <c r="D5" s="209"/>
      <c r="E5" s="209"/>
      <c r="F5" s="209"/>
      <c r="G5" s="209"/>
      <c r="H5" s="209"/>
      <c r="I5" s="209"/>
      <c r="J5" s="210"/>
      <c r="K5" s="226" t="s">
        <v>216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8"/>
      <c r="AC5" s="220"/>
      <c r="AD5" s="221"/>
      <c r="AE5" s="221"/>
      <c r="AF5" s="221"/>
      <c r="AG5" s="221"/>
      <c r="AH5" s="221"/>
      <c r="AI5" s="221"/>
      <c r="AJ5" s="221"/>
      <c r="AK5" s="221"/>
      <c r="AL5" s="222"/>
      <c r="AM5" s="17"/>
      <c r="AN5" s="18"/>
    </row>
    <row r="6" spans="1:40" s="19" customFormat="1" ht="6.75" customHeight="1">
      <c r="A6" s="16"/>
      <c r="B6" s="211"/>
      <c r="C6" s="212"/>
      <c r="D6" s="212"/>
      <c r="E6" s="212"/>
      <c r="F6" s="212"/>
      <c r="G6" s="212"/>
      <c r="H6" s="212"/>
      <c r="I6" s="212"/>
      <c r="J6" s="213"/>
      <c r="K6" s="229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1"/>
      <c r="AC6" s="223"/>
      <c r="AD6" s="224"/>
      <c r="AE6" s="224"/>
      <c r="AF6" s="224"/>
      <c r="AG6" s="224"/>
      <c r="AH6" s="224"/>
      <c r="AI6" s="224"/>
      <c r="AJ6" s="224"/>
      <c r="AK6" s="224"/>
      <c r="AL6" s="225"/>
      <c r="AM6" s="17"/>
      <c r="AN6" s="18"/>
    </row>
    <row r="7" spans="1:40" s="19" customFormat="1" ht="18.75" customHeight="1">
      <c r="A7" s="18"/>
      <c r="B7" s="232" t="s">
        <v>11</v>
      </c>
      <c r="C7" s="233"/>
      <c r="D7" s="233"/>
      <c r="E7" s="233"/>
      <c r="F7" s="233"/>
      <c r="G7" s="233"/>
      <c r="H7" s="233"/>
      <c r="I7" s="233"/>
      <c r="J7" s="234"/>
      <c r="K7" s="235" t="s">
        <v>12</v>
      </c>
      <c r="L7" s="235"/>
      <c r="M7" s="235" t="s">
        <v>13</v>
      </c>
      <c r="N7" s="235"/>
      <c r="O7" s="235" t="s">
        <v>14</v>
      </c>
      <c r="P7" s="235"/>
      <c r="Q7" s="235" t="s">
        <v>15</v>
      </c>
      <c r="R7" s="235"/>
      <c r="S7" s="235" t="s">
        <v>16</v>
      </c>
      <c r="T7" s="235"/>
      <c r="U7" s="235" t="s">
        <v>17</v>
      </c>
      <c r="V7" s="235"/>
      <c r="W7" s="245" t="s">
        <v>18</v>
      </c>
      <c r="X7" s="245"/>
      <c r="Y7" s="245"/>
      <c r="Z7" s="246" t="s">
        <v>19</v>
      </c>
      <c r="AA7" s="246"/>
      <c r="AB7" s="246"/>
      <c r="AC7" s="247" t="s">
        <v>356</v>
      </c>
      <c r="AD7" s="248"/>
      <c r="AE7" s="248"/>
      <c r="AF7" s="248"/>
      <c r="AG7" s="248"/>
      <c r="AH7" s="248"/>
      <c r="AI7" s="248"/>
      <c r="AJ7" s="248"/>
      <c r="AK7" s="248"/>
      <c r="AL7" s="249"/>
      <c r="AM7" s="20"/>
      <c r="AN7" s="18"/>
    </row>
    <row r="8" spans="1:40" s="19" customFormat="1" ht="21" customHeight="1" thickBot="1">
      <c r="A8" s="21"/>
      <c r="B8" s="253" t="s">
        <v>25</v>
      </c>
      <c r="C8" s="254"/>
      <c r="D8" s="254"/>
      <c r="E8" s="254"/>
      <c r="F8" s="254"/>
      <c r="G8" s="254"/>
      <c r="H8" s="254"/>
      <c r="I8" s="254"/>
      <c r="J8" s="255"/>
      <c r="K8" s="256" t="s">
        <v>26</v>
      </c>
      <c r="L8" s="257"/>
      <c r="M8" s="258" t="s">
        <v>219</v>
      </c>
      <c r="N8" s="259"/>
      <c r="O8" s="256" t="s">
        <v>27</v>
      </c>
      <c r="P8" s="257"/>
      <c r="Q8" s="258" t="s">
        <v>220</v>
      </c>
      <c r="R8" s="259"/>
      <c r="S8" s="256" t="s">
        <v>30</v>
      </c>
      <c r="T8" s="257"/>
      <c r="U8" s="256" t="s">
        <v>31</v>
      </c>
      <c r="V8" s="257"/>
      <c r="W8" s="260" t="s">
        <v>57</v>
      </c>
      <c r="X8" s="261"/>
      <c r="Y8" s="262"/>
      <c r="Z8" s="263" t="s">
        <v>7</v>
      </c>
      <c r="AA8" s="264"/>
      <c r="AB8" s="265"/>
      <c r="AC8" s="250"/>
      <c r="AD8" s="251"/>
      <c r="AE8" s="251"/>
      <c r="AF8" s="251"/>
      <c r="AG8" s="251"/>
      <c r="AH8" s="251"/>
      <c r="AI8" s="251"/>
      <c r="AJ8" s="251"/>
      <c r="AK8" s="251"/>
      <c r="AL8" s="252"/>
      <c r="AM8" s="20"/>
      <c r="AN8" s="18"/>
    </row>
    <row r="9" spans="1:40" s="19" customFormat="1" ht="15" customHeight="1" thickBot="1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18"/>
    </row>
    <row r="10" spans="1:40" s="19" customFormat="1" ht="23.1" customHeight="1">
      <c r="A10" s="22"/>
      <c r="B10" s="267" t="s">
        <v>22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9"/>
      <c r="AM10" s="23"/>
      <c r="AN10" s="18"/>
    </row>
    <row r="11" spans="1:40" s="19" customFormat="1" ht="23.1" customHeight="1">
      <c r="A11" s="23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2"/>
      <c r="AM11" s="23"/>
      <c r="AN11" s="18"/>
    </row>
    <row r="12" spans="1:40" s="18" customFormat="1" ht="23.1" customHeight="1">
      <c r="A12" s="23"/>
      <c r="B12" s="270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2"/>
      <c r="AM12" s="23"/>
    </row>
    <row r="13" spans="1:40" s="19" customFormat="1" ht="23.1" customHeight="1">
      <c r="A13" s="23"/>
      <c r="B13" s="270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3"/>
      <c r="AN13" s="18"/>
    </row>
    <row r="14" spans="1:40" ht="23.1" customHeight="1">
      <c r="A14" s="23"/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3"/>
      <c r="AN14" s="24"/>
    </row>
    <row r="15" spans="1:40" ht="23.1" customHeight="1">
      <c r="A15" s="23"/>
      <c r="B15" s="270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3"/>
      <c r="AN15" s="24"/>
    </row>
    <row r="16" spans="1:40" ht="4.5" customHeight="1">
      <c r="A16" s="23"/>
      <c r="B16" s="270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3"/>
      <c r="AN16" s="24"/>
    </row>
    <row r="17" spans="1:40" ht="23.1" customHeight="1">
      <c r="A17" s="23"/>
      <c r="B17" s="236" t="s">
        <v>233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8"/>
      <c r="AM17" s="23"/>
      <c r="AN17" s="24"/>
    </row>
    <row r="18" spans="1:40" ht="23.1" customHeight="1">
      <c r="A18" s="23"/>
      <c r="B18" s="239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1"/>
      <c r="AM18" s="23"/>
      <c r="AN18" s="24"/>
    </row>
    <row r="19" spans="1:40" ht="23.1" customHeight="1">
      <c r="A19" s="23"/>
      <c r="B19" s="239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1"/>
      <c r="AM19" s="23"/>
      <c r="AN19" s="24"/>
    </row>
    <row r="20" spans="1:40" ht="23.1" customHeight="1">
      <c r="A20" s="23"/>
      <c r="B20" s="239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1"/>
      <c r="AM20" s="23"/>
      <c r="AN20" s="24"/>
    </row>
    <row r="21" spans="1:40" ht="23.1" customHeight="1">
      <c r="A21" s="26"/>
      <c r="B21" s="239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1"/>
      <c r="AM21" s="27"/>
      <c r="AN21" s="24"/>
    </row>
    <row r="22" spans="1:40" ht="23.1" customHeight="1">
      <c r="A22" s="27"/>
      <c r="B22" s="239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1"/>
      <c r="AM22" s="27"/>
      <c r="AN22" s="24"/>
    </row>
    <row r="23" spans="1:40" ht="23.1" customHeight="1">
      <c r="A23" s="27"/>
      <c r="B23" s="242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4"/>
      <c r="AM23" s="27"/>
      <c r="AN23" s="24"/>
    </row>
    <row r="24" spans="1:40" ht="23.1" customHeight="1">
      <c r="A24" s="27"/>
      <c r="B24" s="275"/>
      <c r="C24" s="276"/>
      <c r="D24" s="276"/>
      <c r="E24" s="276"/>
      <c r="F24" s="276"/>
      <c r="G24" s="277"/>
      <c r="H24" s="278"/>
      <c r="I24" s="278"/>
      <c r="J24" s="278"/>
      <c r="K24" s="279"/>
      <c r="L24" s="277"/>
      <c r="M24" s="278"/>
      <c r="N24" s="278"/>
      <c r="O24" s="278"/>
      <c r="P24" s="278"/>
      <c r="Q24" s="279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4"/>
      <c r="AM24" s="27"/>
      <c r="AN24" s="24"/>
    </row>
    <row r="25" spans="1:40" ht="23.1" customHeight="1">
      <c r="A25" s="27"/>
      <c r="B25" s="275"/>
      <c r="C25" s="276"/>
      <c r="D25" s="276"/>
      <c r="E25" s="276"/>
      <c r="F25" s="276"/>
      <c r="G25" s="277"/>
      <c r="H25" s="278"/>
      <c r="I25" s="278"/>
      <c r="J25" s="278"/>
      <c r="K25" s="279"/>
      <c r="L25" s="277"/>
      <c r="M25" s="278"/>
      <c r="N25" s="278"/>
      <c r="O25" s="278"/>
      <c r="P25" s="278"/>
      <c r="Q25" s="279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80"/>
      <c r="AH25" s="280"/>
      <c r="AI25" s="280"/>
      <c r="AJ25" s="280"/>
      <c r="AK25" s="280"/>
      <c r="AL25" s="281"/>
      <c r="AM25" s="27"/>
      <c r="AN25" s="24"/>
    </row>
    <row r="26" spans="1:40" ht="3" customHeight="1">
      <c r="A26" s="27"/>
      <c r="B26" s="275"/>
      <c r="C26" s="276"/>
      <c r="D26" s="276"/>
      <c r="E26" s="276"/>
      <c r="F26" s="276"/>
      <c r="G26" s="282"/>
      <c r="H26" s="283"/>
      <c r="I26" s="283"/>
      <c r="J26" s="283"/>
      <c r="K26" s="284"/>
      <c r="L26" s="282"/>
      <c r="M26" s="283"/>
      <c r="N26" s="283"/>
      <c r="O26" s="283"/>
      <c r="P26" s="283"/>
      <c r="Q26" s="284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80"/>
      <c r="AH26" s="280"/>
      <c r="AI26" s="280"/>
      <c r="AJ26" s="280"/>
      <c r="AK26" s="280"/>
      <c r="AL26" s="281"/>
      <c r="AM26" s="27"/>
      <c r="AN26" s="24"/>
    </row>
    <row r="27" spans="1:40" ht="20.25" customHeight="1">
      <c r="A27" s="27"/>
      <c r="B27" s="275" t="s">
        <v>7</v>
      </c>
      <c r="C27" s="276"/>
      <c r="D27" s="276"/>
      <c r="E27" s="276"/>
      <c r="F27" s="276"/>
      <c r="G27" s="277" t="s">
        <v>517</v>
      </c>
      <c r="H27" s="278"/>
      <c r="I27" s="278"/>
      <c r="J27" s="278"/>
      <c r="K27" s="279"/>
      <c r="L27" s="277" t="s">
        <v>518</v>
      </c>
      <c r="M27" s="278"/>
      <c r="N27" s="278"/>
      <c r="O27" s="278"/>
      <c r="P27" s="278"/>
      <c r="Q27" s="279"/>
      <c r="R27" s="273" t="s">
        <v>32</v>
      </c>
      <c r="S27" s="273"/>
      <c r="T27" s="273"/>
      <c r="U27" s="273"/>
      <c r="V27" s="273"/>
      <c r="W27" s="273" t="s">
        <v>28</v>
      </c>
      <c r="X27" s="273"/>
      <c r="Y27" s="273"/>
      <c r="Z27" s="273"/>
      <c r="AA27" s="273"/>
      <c r="AB27" s="273" t="s">
        <v>29</v>
      </c>
      <c r="AC27" s="273"/>
      <c r="AD27" s="273"/>
      <c r="AE27" s="273"/>
      <c r="AF27" s="273"/>
      <c r="AG27" s="280"/>
      <c r="AH27" s="280"/>
      <c r="AI27" s="280"/>
      <c r="AJ27" s="280"/>
      <c r="AK27" s="280"/>
      <c r="AL27" s="281"/>
      <c r="AM27" s="27"/>
      <c r="AN27" s="24"/>
    </row>
    <row r="28" spans="1:40" ht="4.5" customHeight="1">
      <c r="A28" s="27"/>
      <c r="B28" s="275"/>
      <c r="C28" s="276"/>
      <c r="D28" s="276"/>
      <c r="E28" s="276"/>
      <c r="F28" s="276"/>
      <c r="G28" s="282"/>
      <c r="H28" s="283"/>
      <c r="I28" s="283"/>
      <c r="J28" s="283"/>
      <c r="K28" s="284"/>
      <c r="L28" s="282"/>
      <c r="M28" s="283"/>
      <c r="N28" s="283"/>
      <c r="O28" s="283"/>
      <c r="P28" s="283"/>
      <c r="Q28" s="284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80"/>
      <c r="AH28" s="280"/>
      <c r="AI28" s="280"/>
      <c r="AJ28" s="280"/>
      <c r="AK28" s="280"/>
      <c r="AL28" s="281"/>
      <c r="AM28" s="27"/>
      <c r="AN28" s="24"/>
    </row>
    <row r="29" spans="1:40" ht="20.25" customHeight="1">
      <c r="A29" s="27"/>
      <c r="B29" s="275" t="s">
        <v>6</v>
      </c>
      <c r="C29" s="276"/>
      <c r="D29" s="276"/>
      <c r="E29" s="276"/>
      <c r="F29" s="276"/>
      <c r="G29" s="277" t="s">
        <v>288</v>
      </c>
      <c r="H29" s="278"/>
      <c r="I29" s="278"/>
      <c r="J29" s="278"/>
      <c r="K29" s="279"/>
      <c r="L29" s="277" t="s">
        <v>37</v>
      </c>
      <c r="M29" s="278"/>
      <c r="N29" s="278"/>
      <c r="O29" s="278"/>
      <c r="P29" s="278"/>
      <c r="Q29" s="279"/>
      <c r="R29" s="273" t="s">
        <v>32</v>
      </c>
      <c r="S29" s="273"/>
      <c r="T29" s="273"/>
      <c r="U29" s="273"/>
      <c r="V29" s="273"/>
      <c r="W29" s="273" t="s">
        <v>28</v>
      </c>
      <c r="X29" s="273"/>
      <c r="Y29" s="273"/>
      <c r="Z29" s="273"/>
      <c r="AA29" s="273"/>
      <c r="AB29" s="273" t="s">
        <v>29</v>
      </c>
      <c r="AC29" s="273"/>
      <c r="AD29" s="273"/>
      <c r="AE29" s="273"/>
      <c r="AF29" s="273"/>
      <c r="AG29" s="280"/>
      <c r="AH29" s="280"/>
      <c r="AI29" s="280"/>
      <c r="AJ29" s="280"/>
      <c r="AK29" s="280"/>
      <c r="AL29" s="281"/>
      <c r="AM29" s="27"/>
      <c r="AN29" s="24"/>
    </row>
    <row r="30" spans="1:40" ht="4.5" customHeight="1">
      <c r="A30" s="27"/>
      <c r="B30" s="275"/>
      <c r="C30" s="276"/>
      <c r="D30" s="276"/>
      <c r="E30" s="276"/>
      <c r="F30" s="276"/>
      <c r="G30" s="282"/>
      <c r="H30" s="283"/>
      <c r="I30" s="283"/>
      <c r="J30" s="283"/>
      <c r="K30" s="284"/>
      <c r="L30" s="282"/>
      <c r="M30" s="283"/>
      <c r="N30" s="283"/>
      <c r="O30" s="283"/>
      <c r="P30" s="283"/>
      <c r="Q30" s="284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80"/>
      <c r="AH30" s="280"/>
      <c r="AI30" s="280"/>
      <c r="AJ30" s="280"/>
      <c r="AK30" s="280"/>
      <c r="AL30" s="281"/>
      <c r="AM30" s="27"/>
      <c r="AN30" s="24"/>
    </row>
    <row r="31" spans="1:40" ht="20.25" customHeight="1">
      <c r="A31" s="27"/>
      <c r="B31" s="292" t="s">
        <v>0</v>
      </c>
      <c r="C31" s="286"/>
      <c r="D31" s="286"/>
      <c r="E31" s="286"/>
      <c r="F31" s="286"/>
      <c r="G31" s="293" t="s">
        <v>2</v>
      </c>
      <c r="H31" s="294"/>
      <c r="I31" s="294"/>
      <c r="J31" s="294"/>
      <c r="K31" s="295"/>
      <c r="L31" s="293" t="s">
        <v>20</v>
      </c>
      <c r="M31" s="294"/>
      <c r="N31" s="294"/>
      <c r="O31" s="294"/>
      <c r="P31" s="294"/>
      <c r="Q31" s="295"/>
      <c r="R31" s="286" t="s">
        <v>1</v>
      </c>
      <c r="S31" s="286"/>
      <c r="T31" s="286"/>
      <c r="U31" s="286"/>
      <c r="V31" s="286"/>
      <c r="W31" s="286" t="s">
        <v>3</v>
      </c>
      <c r="X31" s="286"/>
      <c r="Y31" s="286"/>
      <c r="Z31" s="286"/>
      <c r="AA31" s="286"/>
      <c r="AB31" s="286" t="s">
        <v>4</v>
      </c>
      <c r="AC31" s="286"/>
      <c r="AD31" s="286"/>
      <c r="AE31" s="286"/>
      <c r="AF31" s="286"/>
      <c r="AG31" s="286" t="s">
        <v>285</v>
      </c>
      <c r="AH31" s="286"/>
      <c r="AI31" s="286"/>
      <c r="AJ31" s="286"/>
      <c r="AK31" s="286"/>
      <c r="AL31" s="287"/>
      <c r="AM31" s="27"/>
      <c r="AN31" s="24"/>
    </row>
    <row r="32" spans="1:40" ht="4.5" customHeight="1">
      <c r="A32" s="27"/>
      <c r="B32" s="292"/>
      <c r="C32" s="286"/>
      <c r="D32" s="286"/>
      <c r="E32" s="286"/>
      <c r="F32" s="286"/>
      <c r="G32" s="296"/>
      <c r="H32" s="297"/>
      <c r="I32" s="297"/>
      <c r="J32" s="297"/>
      <c r="K32" s="298"/>
      <c r="L32" s="296"/>
      <c r="M32" s="297"/>
      <c r="N32" s="297"/>
      <c r="O32" s="297"/>
      <c r="P32" s="297"/>
      <c r="Q32" s="298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7"/>
      <c r="AM32" s="27"/>
      <c r="AN32" s="24"/>
    </row>
    <row r="33" spans="1:41" s="24" customFormat="1" ht="23.1" customHeight="1">
      <c r="A33" s="28"/>
      <c r="B33" s="29" t="s">
        <v>23</v>
      </c>
      <c r="C33" s="30"/>
      <c r="D33" s="30"/>
      <c r="E33" s="30"/>
      <c r="F33" s="30"/>
      <c r="G33" s="30"/>
      <c r="H33" s="30"/>
      <c r="I33" s="30"/>
      <c r="J33" s="30"/>
      <c r="K33" s="30"/>
      <c r="L33" s="31" t="s">
        <v>286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2"/>
      <c r="AM33" s="33"/>
    </row>
    <row r="34" spans="1:41" s="38" customFormat="1" ht="23.1" customHeight="1">
      <c r="A34" s="34"/>
      <c r="B34" s="35" t="s">
        <v>5</v>
      </c>
      <c r="C34" s="36"/>
      <c r="D34" s="36"/>
      <c r="E34" s="288" t="s">
        <v>221</v>
      </c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9"/>
      <c r="AM34" s="37"/>
    </row>
    <row r="35" spans="1:41" s="24" customFormat="1" ht="23.1" customHeight="1">
      <c r="A35" s="39"/>
      <c r="B35" s="40"/>
      <c r="C35" s="41"/>
      <c r="D35" s="41"/>
      <c r="E35" s="290" t="s">
        <v>222</v>
      </c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1"/>
      <c r="AM35" s="42"/>
    </row>
    <row r="36" spans="1:41" s="24" customFormat="1" ht="22.5" customHeight="1">
      <c r="A36" s="39"/>
      <c r="B36" s="40"/>
      <c r="C36" s="41"/>
      <c r="D36" s="41"/>
      <c r="E36" s="290" t="s">
        <v>223</v>
      </c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1"/>
      <c r="AM36" s="42"/>
    </row>
    <row r="37" spans="1:41" s="24" customFormat="1" ht="22.5" customHeight="1">
      <c r="A37" s="39"/>
      <c r="B37" s="40"/>
      <c r="C37" s="41"/>
      <c r="D37" s="41"/>
      <c r="E37" s="290" t="s">
        <v>224</v>
      </c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1"/>
      <c r="AM37" s="42"/>
    </row>
    <row r="38" spans="1:41" s="24" customFormat="1" ht="22.5" customHeight="1">
      <c r="A38" s="39"/>
      <c r="B38" s="40"/>
      <c r="C38" s="41"/>
      <c r="D38" s="41"/>
      <c r="E38" s="290" t="s">
        <v>225</v>
      </c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1"/>
      <c r="AM38" s="42"/>
    </row>
    <row r="39" spans="1:41" s="24" customFormat="1" ht="22.5" customHeight="1">
      <c r="A39" s="39"/>
      <c r="B39" s="40"/>
      <c r="C39" s="41"/>
      <c r="D39" s="41"/>
      <c r="E39" s="290" t="s">
        <v>226</v>
      </c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1"/>
      <c r="AM39" s="42"/>
    </row>
    <row r="40" spans="1:41" s="24" customFormat="1" ht="22.5" customHeight="1">
      <c r="A40" s="39"/>
      <c r="B40" s="40"/>
      <c r="C40" s="41"/>
      <c r="D40" s="41"/>
      <c r="E40" s="290" t="s">
        <v>227</v>
      </c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1"/>
      <c r="AM40" s="42"/>
    </row>
    <row r="41" spans="1:41" s="24" customFormat="1" ht="22.5" customHeight="1">
      <c r="A41" s="39"/>
      <c r="B41" s="40"/>
      <c r="C41" s="41"/>
      <c r="D41" s="41"/>
      <c r="E41" s="290" t="s">
        <v>228</v>
      </c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1"/>
      <c r="AM41" s="42"/>
    </row>
    <row r="42" spans="1:41" s="24" customFormat="1" ht="22.5" customHeight="1">
      <c r="A42" s="39"/>
      <c r="B42" s="40"/>
      <c r="C42" s="41"/>
      <c r="D42" s="41"/>
      <c r="E42" s="290" t="s">
        <v>229</v>
      </c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1"/>
      <c r="AM42" s="42"/>
    </row>
    <row r="43" spans="1:41" s="24" customFormat="1" ht="22.5" customHeight="1">
      <c r="A43" s="39"/>
      <c r="B43" s="40"/>
      <c r="C43" s="41"/>
      <c r="D43" s="41"/>
      <c r="E43" s="290" t="s">
        <v>230</v>
      </c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1"/>
      <c r="AM43" s="42"/>
    </row>
    <row r="44" spans="1:41" ht="13.5" thickBot="1">
      <c r="A44" s="2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7"/>
      <c r="AM44" s="24"/>
      <c r="AN44" s="24"/>
    </row>
    <row r="45" spans="1:41" ht="9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4"/>
      <c r="AK45" s="24"/>
      <c r="AL45" s="24"/>
      <c r="AM45" s="24"/>
      <c r="AN45" s="24"/>
      <c r="AO45" s="24"/>
    </row>
    <row r="46" spans="1:4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41"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</sheetData>
  <mergeCells count="75">
    <mergeCell ref="E39:AL39"/>
    <mergeCell ref="E40:AL40"/>
    <mergeCell ref="E41:AL41"/>
    <mergeCell ref="E42:AL42"/>
    <mergeCell ref="E43:AL43"/>
    <mergeCell ref="Q45:T45"/>
    <mergeCell ref="U45:X45"/>
    <mergeCell ref="Y45:AC45"/>
    <mergeCell ref="AD45:AI45"/>
    <mergeCell ref="AG31:AL32"/>
    <mergeCell ref="E34:AL34"/>
    <mergeCell ref="E35:AL35"/>
    <mergeCell ref="E36:AL36"/>
    <mergeCell ref="E37:AL37"/>
    <mergeCell ref="E38:AL38"/>
    <mergeCell ref="B31:F32"/>
    <mergeCell ref="G31:K32"/>
    <mergeCell ref="L31:Q32"/>
    <mergeCell ref="R31:V32"/>
    <mergeCell ref="W31:AA32"/>
    <mergeCell ref="AB31:AF32"/>
    <mergeCell ref="AG27:AL28"/>
    <mergeCell ref="B29:F30"/>
    <mergeCell ref="G29:K30"/>
    <mergeCell ref="L29:Q30"/>
    <mergeCell ref="R29:V30"/>
    <mergeCell ref="W29:AA30"/>
    <mergeCell ref="AB29:AF30"/>
    <mergeCell ref="AG29:AL30"/>
    <mergeCell ref="B27:F28"/>
    <mergeCell ref="G27:K28"/>
    <mergeCell ref="L27:Q28"/>
    <mergeCell ref="R27:V28"/>
    <mergeCell ref="W27:AA28"/>
    <mergeCell ref="AB27:AF28"/>
    <mergeCell ref="AG25:AL26"/>
    <mergeCell ref="B25:F26"/>
    <mergeCell ref="G25:K26"/>
    <mergeCell ref="L25:Q26"/>
    <mergeCell ref="R25:V26"/>
    <mergeCell ref="W25:AA26"/>
    <mergeCell ref="AB25:AF26"/>
    <mergeCell ref="AG24:AL24"/>
    <mergeCell ref="B24:F24"/>
    <mergeCell ref="G24:K24"/>
    <mergeCell ref="L24:Q24"/>
    <mergeCell ref="R24:V24"/>
    <mergeCell ref="W24:AA24"/>
    <mergeCell ref="AB24:AF24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0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view="pageBreakPreview" zoomScale="130" zoomScaleNormal="85" zoomScaleSheetLayoutView="130" zoomScalePageLayoutView="70" workbookViewId="0">
      <selection activeCell="N21" sqref="N21:P21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205" t="s">
        <v>232</v>
      </c>
      <c r="B1" s="206"/>
      <c r="C1" s="206"/>
      <c r="D1" s="206"/>
      <c r="E1" s="206"/>
      <c r="F1" s="206"/>
      <c r="G1" s="206"/>
      <c r="H1" s="206"/>
      <c r="I1" s="206"/>
      <c r="J1" s="207"/>
      <c r="K1" s="214" t="s">
        <v>36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7"/>
      <c r="AD1" s="318"/>
      <c r="AE1" s="318"/>
      <c r="AF1" s="318"/>
      <c r="AG1" s="318"/>
      <c r="AH1" s="318"/>
      <c r="AI1" s="318"/>
      <c r="AJ1" s="318"/>
      <c r="AK1" s="318"/>
      <c r="AL1" s="318"/>
      <c r="AM1" s="319"/>
      <c r="AN1" s="54"/>
      <c r="AO1" s="18"/>
    </row>
    <row r="2" spans="1:41" s="19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15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320"/>
      <c r="AD2" s="321"/>
      <c r="AE2" s="321"/>
      <c r="AF2" s="321"/>
      <c r="AG2" s="321"/>
      <c r="AH2" s="321"/>
      <c r="AI2" s="321"/>
      <c r="AJ2" s="321"/>
      <c r="AK2" s="321"/>
      <c r="AL2" s="321"/>
      <c r="AM2" s="322"/>
      <c r="AN2" s="54"/>
      <c r="AO2" s="18"/>
    </row>
    <row r="3" spans="1:41" s="19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15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320"/>
      <c r="AD3" s="321"/>
      <c r="AE3" s="321"/>
      <c r="AF3" s="321"/>
      <c r="AG3" s="321"/>
      <c r="AH3" s="321"/>
      <c r="AI3" s="321"/>
      <c r="AJ3" s="321"/>
      <c r="AK3" s="321"/>
      <c r="AL3" s="321"/>
      <c r="AM3" s="322"/>
      <c r="AN3" s="54"/>
      <c r="AO3" s="18"/>
    </row>
    <row r="4" spans="1:41" s="19" customFormat="1" ht="56.2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16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320"/>
      <c r="AD4" s="321"/>
      <c r="AE4" s="321"/>
      <c r="AF4" s="321"/>
      <c r="AG4" s="321"/>
      <c r="AH4" s="321"/>
      <c r="AI4" s="321"/>
      <c r="AJ4" s="321"/>
      <c r="AK4" s="321"/>
      <c r="AL4" s="321"/>
      <c r="AM4" s="322"/>
      <c r="AN4" s="54"/>
      <c r="AO4" s="18"/>
    </row>
    <row r="5" spans="1:41" s="19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301" t="str">
        <f>CONCATENATE(Cover!K5)</f>
        <v>SET POINT &amp; ALARM LIST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3"/>
      <c r="AC5" s="320"/>
      <c r="AD5" s="321"/>
      <c r="AE5" s="321"/>
      <c r="AF5" s="321"/>
      <c r="AG5" s="321"/>
      <c r="AH5" s="321"/>
      <c r="AI5" s="321"/>
      <c r="AJ5" s="321"/>
      <c r="AK5" s="321"/>
      <c r="AL5" s="321"/>
      <c r="AM5" s="322"/>
      <c r="AN5" s="54"/>
      <c r="AO5" s="18"/>
    </row>
    <row r="6" spans="1:41" s="19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304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6"/>
      <c r="AC6" s="320"/>
      <c r="AD6" s="321"/>
      <c r="AE6" s="321"/>
      <c r="AF6" s="321"/>
      <c r="AG6" s="321"/>
      <c r="AH6" s="321"/>
      <c r="AI6" s="321"/>
      <c r="AJ6" s="321"/>
      <c r="AK6" s="321"/>
      <c r="AL6" s="321"/>
      <c r="AM6" s="322"/>
      <c r="AN6" s="54"/>
      <c r="AO6" s="18"/>
    </row>
    <row r="7" spans="1:41" s="18" customFormat="1" ht="18" customHeight="1">
      <c r="A7" s="232" t="s">
        <v>11</v>
      </c>
      <c r="B7" s="323"/>
      <c r="C7" s="323"/>
      <c r="D7" s="323"/>
      <c r="E7" s="323"/>
      <c r="F7" s="323"/>
      <c r="G7" s="323"/>
      <c r="H7" s="323"/>
      <c r="I7" s="323"/>
      <c r="J7" s="324"/>
      <c r="K7" s="307" t="s">
        <v>12</v>
      </c>
      <c r="L7" s="235"/>
      <c r="M7" s="235" t="s">
        <v>13</v>
      </c>
      <c r="N7" s="235"/>
      <c r="O7" s="235" t="s">
        <v>14</v>
      </c>
      <c r="P7" s="235"/>
      <c r="Q7" s="235" t="s">
        <v>15</v>
      </c>
      <c r="R7" s="235"/>
      <c r="S7" s="235" t="s">
        <v>16</v>
      </c>
      <c r="T7" s="235"/>
      <c r="U7" s="235" t="s">
        <v>17</v>
      </c>
      <c r="V7" s="235"/>
      <c r="W7" s="245" t="s">
        <v>18</v>
      </c>
      <c r="X7" s="245"/>
      <c r="Y7" s="245"/>
      <c r="Z7" s="246" t="s">
        <v>19</v>
      </c>
      <c r="AA7" s="246"/>
      <c r="AB7" s="246"/>
      <c r="AC7" s="247" t="s">
        <v>357</v>
      </c>
      <c r="AD7" s="248"/>
      <c r="AE7" s="248"/>
      <c r="AF7" s="248"/>
      <c r="AG7" s="248"/>
      <c r="AH7" s="248"/>
      <c r="AI7" s="248"/>
      <c r="AJ7" s="248"/>
      <c r="AK7" s="248"/>
      <c r="AL7" s="248"/>
      <c r="AM7" s="249"/>
      <c r="AN7" s="54"/>
    </row>
    <row r="8" spans="1:41" s="18" customFormat="1" ht="17.25" customHeight="1" thickBot="1">
      <c r="A8" s="253" t="s">
        <v>25</v>
      </c>
      <c r="B8" s="254"/>
      <c r="C8" s="254"/>
      <c r="D8" s="254"/>
      <c r="E8" s="254"/>
      <c r="F8" s="254"/>
      <c r="G8" s="254"/>
      <c r="H8" s="254"/>
      <c r="I8" s="254"/>
      <c r="J8" s="255"/>
      <c r="K8" s="256" t="s">
        <v>26</v>
      </c>
      <c r="L8" s="257"/>
      <c r="M8" s="299" t="str">
        <f>CONCATENATE([11]Cover!M8)</f>
        <v>GCS</v>
      </c>
      <c r="N8" s="300"/>
      <c r="O8" s="256" t="s">
        <v>27</v>
      </c>
      <c r="P8" s="257"/>
      <c r="Q8" s="299" t="str">
        <f>CONCATENATE([11]Cover!Q8)</f>
        <v>120</v>
      </c>
      <c r="R8" s="300"/>
      <c r="S8" s="256" t="str">
        <f>[11]Cover!S8</f>
        <v>IN</v>
      </c>
      <c r="T8" s="257"/>
      <c r="U8" s="256" t="str">
        <f>[11]Cover!U8</f>
        <v>LI</v>
      </c>
      <c r="V8" s="257"/>
      <c r="W8" s="310" t="str">
        <f>CONCATENATE(Cover!W8)</f>
        <v>0006</v>
      </c>
      <c r="X8" s="311"/>
      <c r="Y8" s="312"/>
      <c r="Z8" s="263" t="s">
        <v>7</v>
      </c>
      <c r="AA8" s="264"/>
      <c r="AB8" s="265"/>
      <c r="AC8" s="250"/>
      <c r="AD8" s="251"/>
      <c r="AE8" s="251"/>
      <c r="AF8" s="251"/>
      <c r="AG8" s="251"/>
      <c r="AH8" s="251"/>
      <c r="AI8" s="251"/>
      <c r="AJ8" s="251"/>
      <c r="AK8" s="251"/>
      <c r="AL8" s="251"/>
      <c r="AM8" s="252"/>
      <c r="AN8" s="55"/>
    </row>
    <row r="9" spans="1:41" s="18" customFormat="1" ht="15" customHeight="1">
      <c r="A9" s="313" t="s">
        <v>21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48"/>
    </row>
    <row r="10" spans="1:41" s="19" customFormat="1" ht="9.75" customHeight="1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48"/>
      <c r="AO10" s="18"/>
    </row>
    <row r="11" spans="1:41" s="19" customFormat="1" ht="18.75" customHeight="1">
      <c r="A11" s="314" t="s">
        <v>231</v>
      </c>
      <c r="B11" s="314"/>
      <c r="C11" s="314"/>
      <c r="D11" s="314"/>
      <c r="E11" s="314" t="s">
        <v>6</v>
      </c>
      <c r="F11" s="314"/>
      <c r="G11" s="314"/>
      <c r="H11" s="314" t="s">
        <v>7</v>
      </c>
      <c r="I11" s="314"/>
      <c r="J11" s="314"/>
      <c r="K11" s="314" t="s">
        <v>8</v>
      </c>
      <c r="L11" s="314"/>
      <c r="M11" s="314"/>
      <c r="N11" s="314" t="s">
        <v>9</v>
      </c>
      <c r="O11" s="314"/>
      <c r="P11" s="314"/>
      <c r="Q11" s="314" t="s">
        <v>10</v>
      </c>
      <c r="R11" s="314"/>
      <c r="S11" s="314"/>
      <c r="T11" s="49"/>
      <c r="U11" s="314" t="s">
        <v>231</v>
      </c>
      <c r="V11" s="314"/>
      <c r="W11" s="314"/>
      <c r="X11" s="314" t="s">
        <v>6</v>
      </c>
      <c r="Y11" s="314"/>
      <c r="Z11" s="314"/>
      <c r="AA11" s="314" t="s">
        <v>7</v>
      </c>
      <c r="AB11" s="314"/>
      <c r="AC11" s="314"/>
      <c r="AD11" s="314" t="s">
        <v>8</v>
      </c>
      <c r="AE11" s="314"/>
      <c r="AF11" s="314"/>
      <c r="AG11" s="314" t="s">
        <v>9</v>
      </c>
      <c r="AH11" s="314"/>
      <c r="AI11" s="314"/>
      <c r="AJ11" s="314" t="s">
        <v>10</v>
      </c>
      <c r="AK11" s="314"/>
      <c r="AL11" s="314"/>
      <c r="AM11" s="314"/>
      <c r="AN11" s="18"/>
      <c r="AO11" s="18"/>
    </row>
    <row r="12" spans="1:41" s="19" customFormat="1" ht="12" customHeight="1">
      <c r="A12" s="308">
        <v>1</v>
      </c>
      <c r="B12" s="308"/>
      <c r="C12" s="308"/>
      <c r="D12" s="308"/>
      <c r="E12" s="308" t="s">
        <v>24</v>
      </c>
      <c r="F12" s="308"/>
      <c r="G12" s="308"/>
      <c r="H12" s="308" t="s">
        <v>24</v>
      </c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49"/>
      <c r="U12" s="308">
        <v>65</v>
      </c>
      <c r="V12" s="308"/>
      <c r="W12" s="308"/>
      <c r="X12" s="308"/>
      <c r="Y12" s="308"/>
      <c r="Z12" s="308"/>
      <c r="AA12" s="309"/>
      <c r="AB12" s="309"/>
      <c r="AC12" s="309"/>
      <c r="AD12" s="309"/>
      <c r="AE12" s="309"/>
      <c r="AF12" s="309"/>
      <c r="AG12" s="309"/>
      <c r="AH12" s="309"/>
      <c r="AI12" s="309"/>
      <c r="AJ12" s="314"/>
      <c r="AK12" s="314"/>
      <c r="AL12" s="314"/>
      <c r="AM12" s="314"/>
      <c r="AN12" s="18"/>
      <c r="AO12" s="18"/>
    </row>
    <row r="13" spans="1:41" s="18" customFormat="1" ht="12" customHeight="1">
      <c r="A13" s="308">
        <v>2</v>
      </c>
      <c r="B13" s="308"/>
      <c r="C13" s="308"/>
      <c r="D13" s="308"/>
      <c r="E13" s="308" t="s">
        <v>24</v>
      </c>
      <c r="F13" s="308"/>
      <c r="G13" s="308"/>
      <c r="H13" s="308" t="s">
        <v>24</v>
      </c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49"/>
      <c r="U13" s="308">
        <v>66</v>
      </c>
      <c r="V13" s="308"/>
      <c r="W13" s="308"/>
      <c r="X13" s="308"/>
      <c r="Y13" s="308"/>
      <c r="Z13" s="308"/>
      <c r="AA13" s="309"/>
      <c r="AB13" s="309"/>
      <c r="AC13" s="309"/>
      <c r="AD13" s="309"/>
      <c r="AE13" s="309"/>
      <c r="AF13" s="309"/>
      <c r="AG13" s="309"/>
      <c r="AH13" s="309"/>
      <c r="AI13" s="309"/>
      <c r="AJ13" s="314"/>
      <c r="AK13" s="314"/>
      <c r="AL13" s="314"/>
      <c r="AM13" s="314"/>
    </row>
    <row r="14" spans="1:41" s="19" customFormat="1" ht="12" customHeight="1">
      <c r="A14" s="308">
        <v>3</v>
      </c>
      <c r="B14" s="308"/>
      <c r="C14" s="308"/>
      <c r="D14" s="308"/>
      <c r="E14" s="308" t="s">
        <v>24</v>
      </c>
      <c r="F14" s="308"/>
      <c r="G14" s="308"/>
      <c r="H14" s="308" t="s">
        <v>24</v>
      </c>
      <c r="I14" s="308"/>
      <c r="J14" s="308"/>
      <c r="K14" s="309"/>
      <c r="L14" s="309"/>
      <c r="M14" s="309"/>
      <c r="N14" s="309"/>
      <c r="O14" s="309"/>
      <c r="P14" s="309"/>
      <c r="Q14" s="309"/>
      <c r="R14" s="309"/>
      <c r="S14" s="309"/>
      <c r="T14" s="49"/>
      <c r="U14" s="308">
        <v>67</v>
      </c>
      <c r="V14" s="308"/>
      <c r="W14" s="308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4"/>
      <c r="AK14" s="314"/>
      <c r="AL14" s="314"/>
      <c r="AM14" s="314"/>
      <c r="AN14" s="18"/>
      <c r="AO14" s="18"/>
    </row>
    <row r="15" spans="1:41" ht="12" customHeight="1">
      <c r="A15" s="308">
        <v>4</v>
      </c>
      <c r="B15" s="308"/>
      <c r="C15" s="308"/>
      <c r="D15" s="308"/>
      <c r="E15" s="308" t="s">
        <v>24</v>
      </c>
      <c r="F15" s="308"/>
      <c r="G15" s="308"/>
      <c r="H15" s="308" t="s">
        <v>24</v>
      </c>
      <c r="I15" s="308"/>
      <c r="J15" s="308"/>
      <c r="K15" s="309"/>
      <c r="L15" s="309"/>
      <c r="M15" s="309"/>
      <c r="N15" s="308"/>
      <c r="O15" s="308"/>
      <c r="P15" s="308"/>
      <c r="Q15" s="309"/>
      <c r="R15" s="309"/>
      <c r="S15" s="309"/>
      <c r="T15" s="49"/>
      <c r="U15" s="308">
        <v>68</v>
      </c>
      <c r="V15" s="308"/>
      <c r="W15" s="308"/>
      <c r="X15" s="308"/>
      <c r="Y15" s="308"/>
      <c r="Z15" s="308"/>
      <c r="AA15" s="309"/>
      <c r="AB15" s="309"/>
      <c r="AC15" s="309"/>
      <c r="AD15" s="309"/>
      <c r="AE15" s="309"/>
      <c r="AF15" s="309"/>
      <c r="AG15" s="309"/>
      <c r="AH15" s="309"/>
      <c r="AI15" s="309"/>
      <c r="AJ15" s="314"/>
      <c r="AK15" s="314"/>
      <c r="AL15" s="314"/>
      <c r="AM15" s="314"/>
      <c r="AN15" s="24"/>
      <c r="AO15" s="24"/>
    </row>
    <row r="16" spans="1:41" ht="12" customHeight="1">
      <c r="A16" s="308">
        <v>5</v>
      </c>
      <c r="B16" s="308"/>
      <c r="C16" s="308"/>
      <c r="D16" s="308"/>
      <c r="E16" s="308" t="s">
        <v>24</v>
      </c>
      <c r="F16" s="308"/>
      <c r="G16" s="308"/>
      <c r="H16" s="308" t="s">
        <v>24</v>
      </c>
      <c r="I16" s="308"/>
      <c r="J16" s="308"/>
      <c r="K16" s="308"/>
      <c r="L16" s="308"/>
      <c r="M16" s="308"/>
      <c r="N16" s="308"/>
      <c r="O16" s="308"/>
      <c r="P16" s="308"/>
      <c r="Q16" s="309"/>
      <c r="R16" s="309"/>
      <c r="S16" s="309"/>
      <c r="T16" s="49"/>
      <c r="U16" s="308">
        <v>69</v>
      </c>
      <c r="V16" s="308"/>
      <c r="W16" s="308"/>
      <c r="X16" s="308"/>
      <c r="Y16" s="308"/>
      <c r="Z16" s="308"/>
      <c r="AA16" s="309"/>
      <c r="AB16" s="309"/>
      <c r="AC16" s="309"/>
      <c r="AD16" s="309"/>
      <c r="AE16" s="309"/>
      <c r="AF16" s="309"/>
      <c r="AG16" s="309"/>
      <c r="AH16" s="309"/>
      <c r="AI16" s="309"/>
      <c r="AJ16" s="314"/>
      <c r="AK16" s="314"/>
      <c r="AL16" s="314"/>
      <c r="AM16" s="314"/>
      <c r="AN16" s="24"/>
      <c r="AO16" s="24"/>
    </row>
    <row r="17" spans="1:41" ht="12" customHeight="1">
      <c r="A17" s="308">
        <v>6</v>
      </c>
      <c r="B17" s="308"/>
      <c r="C17" s="308"/>
      <c r="D17" s="308"/>
      <c r="E17" s="308" t="s">
        <v>24</v>
      </c>
      <c r="F17" s="308"/>
      <c r="G17" s="308"/>
      <c r="H17" s="308" t="s">
        <v>24</v>
      </c>
      <c r="I17" s="308"/>
      <c r="J17" s="308"/>
      <c r="K17" s="308"/>
      <c r="L17" s="308"/>
      <c r="M17" s="308"/>
      <c r="N17" s="308"/>
      <c r="O17" s="308"/>
      <c r="P17" s="308"/>
      <c r="Q17" s="309"/>
      <c r="R17" s="309"/>
      <c r="S17" s="309"/>
      <c r="T17" s="49"/>
      <c r="U17" s="308">
        <v>70</v>
      </c>
      <c r="V17" s="308"/>
      <c r="W17" s="308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14"/>
      <c r="AK17" s="314"/>
      <c r="AL17" s="314"/>
      <c r="AM17" s="314"/>
      <c r="AN17" s="24"/>
      <c r="AO17" s="24"/>
    </row>
    <row r="18" spans="1:41" ht="12" customHeight="1">
      <c r="A18" s="308">
        <v>7</v>
      </c>
      <c r="B18" s="308"/>
      <c r="C18" s="308"/>
      <c r="D18" s="308"/>
      <c r="E18" s="308" t="s">
        <v>24</v>
      </c>
      <c r="F18" s="308"/>
      <c r="G18" s="308"/>
      <c r="H18" s="308" t="s">
        <v>24</v>
      </c>
      <c r="I18" s="308"/>
      <c r="J18" s="308"/>
      <c r="K18" s="309"/>
      <c r="L18" s="309"/>
      <c r="M18" s="309"/>
      <c r="N18" s="308"/>
      <c r="O18" s="308"/>
      <c r="P18" s="308"/>
      <c r="Q18" s="309"/>
      <c r="R18" s="309"/>
      <c r="S18" s="309"/>
      <c r="T18" s="49"/>
      <c r="U18" s="308">
        <v>71</v>
      </c>
      <c r="V18" s="308"/>
      <c r="W18" s="308"/>
      <c r="X18" s="308"/>
      <c r="Y18" s="308"/>
      <c r="Z18" s="308"/>
      <c r="AA18" s="309"/>
      <c r="AB18" s="309"/>
      <c r="AC18" s="309"/>
      <c r="AD18" s="309"/>
      <c r="AE18" s="309"/>
      <c r="AF18" s="309"/>
      <c r="AG18" s="309"/>
      <c r="AH18" s="309"/>
      <c r="AI18" s="309"/>
      <c r="AJ18" s="314"/>
      <c r="AK18" s="314"/>
      <c r="AL18" s="314"/>
      <c r="AM18" s="314"/>
      <c r="AN18" s="24"/>
      <c r="AO18" s="24"/>
    </row>
    <row r="19" spans="1:41" ht="12" customHeight="1">
      <c r="A19" s="308">
        <v>8</v>
      </c>
      <c r="B19" s="308"/>
      <c r="C19" s="308"/>
      <c r="D19" s="308"/>
      <c r="E19" s="308" t="s">
        <v>24</v>
      </c>
      <c r="F19" s="308"/>
      <c r="G19" s="308"/>
      <c r="H19" s="308" t="s">
        <v>24</v>
      </c>
      <c r="I19" s="308"/>
      <c r="J19" s="308"/>
      <c r="K19" s="308"/>
      <c r="L19" s="308"/>
      <c r="M19" s="308"/>
      <c r="N19" s="308"/>
      <c r="O19" s="308"/>
      <c r="P19" s="308"/>
      <c r="Q19" s="309"/>
      <c r="R19" s="309"/>
      <c r="S19" s="309"/>
      <c r="T19" s="49"/>
      <c r="U19" s="308">
        <v>72</v>
      </c>
      <c r="V19" s="308"/>
      <c r="W19" s="308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14"/>
      <c r="AK19" s="314"/>
      <c r="AL19" s="314"/>
      <c r="AM19" s="314"/>
      <c r="AN19" s="24"/>
      <c r="AO19" s="24"/>
    </row>
    <row r="20" spans="1:41" ht="12" customHeight="1">
      <c r="A20" s="308">
        <v>9</v>
      </c>
      <c r="B20" s="308"/>
      <c r="C20" s="308"/>
      <c r="D20" s="308"/>
      <c r="E20" s="308" t="s">
        <v>24</v>
      </c>
      <c r="F20" s="308"/>
      <c r="G20" s="308"/>
      <c r="H20" s="308" t="s">
        <v>24</v>
      </c>
      <c r="I20" s="308"/>
      <c r="J20" s="308"/>
      <c r="K20" s="309"/>
      <c r="L20" s="309"/>
      <c r="M20" s="309"/>
      <c r="N20" s="309"/>
      <c r="O20" s="309"/>
      <c r="P20" s="309"/>
      <c r="Q20" s="309"/>
      <c r="R20" s="309"/>
      <c r="S20" s="309"/>
      <c r="T20" s="49"/>
      <c r="U20" s="308">
        <v>73</v>
      </c>
      <c r="V20" s="308"/>
      <c r="W20" s="308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14"/>
      <c r="AK20" s="314"/>
      <c r="AL20" s="314"/>
      <c r="AM20" s="314"/>
      <c r="AN20" s="24"/>
      <c r="AO20" s="24"/>
    </row>
    <row r="21" spans="1:41" ht="12" customHeight="1">
      <c r="A21" s="308">
        <v>10</v>
      </c>
      <c r="B21" s="308"/>
      <c r="C21" s="308"/>
      <c r="D21" s="308"/>
      <c r="E21" s="308" t="s">
        <v>24</v>
      </c>
      <c r="F21" s="308"/>
      <c r="G21" s="308"/>
      <c r="H21" s="308" t="s">
        <v>24</v>
      </c>
      <c r="I21" s="308"/>
      <c r="J21" s="308"/>
      <c r="K21" s="308"/>
      <c r="L21" s="308"/>
      <c r="M21" s="308"/>
      <c r="N21" s="308"/>
      <c r="O21" s="308"/>
      <c r="P21" s="308"/>
      <c r="Q21" s="309"/>
      <c r="R21" s="309"/>
      <c r="S21" s="309"/>
      <c r="T21" s="49"/>
      <c r="U21" s="308">
        <v>74</v>
      </c>
      <c r="V21" s="308"/>
      <c r="W21" s="308"/>
      <c r="X21" s="308"/>
      <c r="Y21" s="308"/>
      <c r="Z21" s="308"/>
      <c r="AA21" s="309"/>
      <c r="AB21" s="309"/>
      <c r="AC21" s="309"/>
      <c r="AD21" s="309"/>
      <c r="AE21" s="309"/>
      <c r="AF21" s="309"/>
      <c r="AG21" s="309"/>
      <c r="AH21" s="309"/>
      <c r="AI21" s="309"/>
      <c r="AJ21" s="314"/>
      <c r="AK21" s="314"/>
      <c r="AL21" s="314"/>
      <c r="AM21" s="314"/>
      <c r="AN21" s="24"/>
      <c r="AO21" s="24"/>
    </row>
    <row r="22" spans="1:41" ht="12" customHeight="1">
      <c r="A22" s="308">
        <v>11</v>
      </c>
      <c r="B22" s="308"/>
      <c r="C22" s="308"/>
      <c r="D22" s="308"/>
      <c r="E22" s="308"/>
      <c r="F22" s="308"/>
      <c r="G22" s="308"/>
      <c r="H22" s="308" t="s">
        <v>24</v>
      </c>
      <c r="I22" s="308"/>
      <c r="J22" s="308"/>
      <c r="K22" s="308"/>
      <c r="L22" s="308"/>
      <c r="M22" s="308"/>
      <c r="N22" s="308"/>
      <c r="O22" s="308"/>
      <c r="P22" s="308"/>
      <c r="Q22" s="309"/>
      <c r="R22" s="309"/>
      <c r="S22" s="309"/>
      <c r="T22" s="27"/>
      <c r="U22" s="308">
        <v>75</v>
      </c>
      <c r="V22" s="308"/>
      <c r="W22" s="308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14"/>
      <c r="AK22" s="314"/>
      <c r="AL22" s="314"/>
      <c r="AM22" s="314"/>
      <c r="AN22" s="24"/>
      <c r="AO22" s="24"/>
    </row>
    <row r="23" spans="1:41" ht="12" customHeight="1">
      <c r="A23" s="308">
        <v>12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9"/>
      <c r="L23" s="309"/>
      <c r="M23" s="309"/>
      <c r="N23" s="308"/>
      <c r="O23" s="308"/>
      <c r="P23" s="308"/>
      <c r="Q23" s="309"/>
      <c r="R23" s="309"/>
      <c r="S23" s="309"/>
      <c r="T23" s="27"/>
      <c r="U23" s="308">
        <v>76</v>
      </c>
      <c r="V23" s="308"/>
      <c r="W23" s="308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14"/>
      <c r="AK23" s="314"/>
      <c r="AL23" s="314"/>
      <c r="AM23" s="314"/>
      <c r="AN23" s="24"/>
      <c r="AO23" s="24"/>
    </row>
    <row r="24" spans="1:41" ht="12" customHeight="1">
      <c r="A24" s="308">
        <v>13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  <c r="L24" s="309"/>
      <c r="M24" s="309"/>
      <c r="N24" s="308"/>
      <c r="O24" s="308"/>
      <c r="P24" s="308"/>
      <c r="Q24" s="309"/>
      <c r="R24" s="309"/>
      <c r="S24" s="309"/>
      <c r="T24" s="27"/>
      <c r="U24" s="308">
        <v>77</v>
      </c>
      <c r="V24" s="308"/>
      <c r="W24" s="308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14"/>
      <c r="AK24" s="314"/>
      <c r="AL24" s="314"/>
      <c r="AM24" s="314"/>
      <c r="AN24" s="24"/>
      <c r="AO24" s="24"/>
    </row>
    <row r="25" spans="1:41" ht="12" customHeight="1">
      <c r="A25" s="308">
        <v>14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9"/>
      <c r="L25" s="309"/>
      <c r="M25" s="309"/>
      <c r="N25" s="309"/>
      <c r="O25" s="309"/>
      <c r="P25" s="309"/>
      <c r="Q25" s="309"/>
      <c r="R25" s="309"/>
      <c r="S25" s="309"/>
      <c r="T25" s="27"/>
      <c r="U25" s="308">
        <v>78</v>
      </c>
      <c r="V25" s="308"/>
      <c r="W25" s="308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14"/>
      <c r="AK25" s="314"/>
      <c r="AL25" s="314"/>
      <c r="AM25" s="314"/>
      <c r="AN25" s="24"/>
      <c r="AO25" s="24"/>
    </row>
    <row r="26" spans="1:41" ht="12" customHeight="1">
      <c r="A26" s="308">
        <v>15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9"/>
      <c r="R26" s="309"/>
      <c r="S26" s="309"/>
      <c r="T26" s="27"/>
      <c r="U26" s="308">
        <v>79</v>
      </c>
      <c r="V26" s="308"/>
      <c r="W26" s="308"/>
      <c r="X26" s="308"/>
      <c r="Y26" s="308"/>
      <c r="Z26" s="308"/>
      <c r="AA26" s="309"/>
      <c r="AB26" s="309"/>
      <c r="AC26" s="309"/>
      <c r="AD26" s="309"/>
      <c r="AE26" s="309"/>
      <c r="AF26" s="309"/>
      <c r="AG26" s="309"/>
      <c r="AH26" s="309"/>
      <c r="AI26" s="309"/>
      <c r="AJ26" s="314"/>
      <c r="AK26" s="314"/>
      <c r="AL26" s="314"/>
      <c r="AM26" s="314"/>
      <c r="AN26" s="24"/>
      <c r="AO26" s="24"/>
    </row>
    <row r="27" spans="1:41" ht="12" customHeight="1">
      <c r="A27" s="315">
        <v>16</v>
      </c>
      <c r="B27" s="316"/>
      <c r="C27" s="316"/>
      <c r="D27" s="317"/>
      <c r="E27" s="308"/>
      <c r="F27" s="308"/>
      <c r="G27" s="308"/>
      <c r="H27" s="308"/>
      <c r="I27" s="308"/>
      <c r="J27" s="308"/>
      <c r="K27" s="309"/>
      <c r="L27" s="309"/>
      <c r="M27" s="309"/>
      <c r="N27" s="308"/>
      <c r="O27" s="308"/>
      <c r="P27" s="308"/>
      <c r="Q27" s="309"/>
      <c r="R27" s="309"/>
      <c r="S27" s="309"/>
      <c r="T27" s="27"/>
      <c r="U27" s="308">
        <v>80</v>
      </c>
      <c r="V27" s="308"/>
      <c r="W27" s="308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14"/>
      <c r="AK27" s="314"/>
      <c r="AL27" s="314"/>
      <c r="AM27" s="314"/>
      <c r="AN27" s="24"/>
      <c r="AO27" s="24"/>
    </row>
    <row r="28" spans="1:41" ht="12" customHeight="1">
      <c r="A28" s="308">
        <v>17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9"/>
      <c r="L28" s="309"/>
      <c r="M28" s="309"/>
      <c r="N28" s="308"/>
      <c r="O28" s="308"/>
      <c r="P28" s="308"/>
      <c r="Q28" s="309"/>
      <c r="R28" s="309"/>
      <c r="S28" s="309"/>
      <c r="T28" s="27"/>
      <c r="U28" s="308">
        <v>81</v>
      </c>
      <c r="V28" s="308"/>
      <c r="W28" s="308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14"/>
      <c r="AK28" s="314"/>
      <c r="AL28" s="314"/>
      <c r="AM28" s="314"/>
      <c r="AN28" s="24"/>
      <c r="AO28" s="24"/>
    </row>
    <row r="29" spans="1:41" ht="12" customHeight="1">
      <c r="A29" s="308">
        <v>18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9"/>
      <c r="R29" s="309"/>
      <c r="S29" s="309"/>
      <c r="T29" s="27"/>
      <c r="U29" s="308">
        <v>82</v>
      </c>
      <c r="V29" s="308"/>
      <c r="W29" s="308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14"/>
      <c r="AK29" s="314"/>
      <c r="AL29" s="314"/>
      <c r="AM29" s="314"/>
      <c r="AN29" s="24"/>
      <c r="AO29" s="24"/>
    </row>
    <row r="30" spans="1:41" ht="12" customHeight="1">
      <c r="A30" s="308">
        <v>19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9"/>
      <c r="L30" s="309"/>
      <c r="M30" s="309"/>
      <c r="N30" s="309"/>
      <c r="O30" s="309"/>
      <c r="P30" s="309"/>
      <c r="Q30" s="309"/>
      <c r="R30" s="309"/>
      <c r="S30" s="309"/>
      <c r="T30" s="27"/>
      <c r="U30" s="308">
        <v>83</v>
      </c>
      <c r="V30" s="308"/>
      <c r="W30" s="308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14"/>
      <c r="AK30" s="314"/>
      <c r="AL30" s="314"/>
      <c r="AM30" s="314"/>
      <c r="AN30" s="24"/>
      <c r="AO30" s="24"/>
    </row>
    <row r="31" spans="1:41" ht="12" customHeight="1">
      <c r="A31" s="308">
        <v>20</v>
      </c>
      <c r="B31" s="308"/>
      <c r="C31" s="308"/>
      <c r="D31" s="308"/>
      <c r="E31" s="309"/>
      <c r="F31" s="309"/>
      <c r="G31" s="309"/>
      <c r="H31" s="309"/>
      <c r="I31" s="309"/>
      <c r="J31" s="309"/>
      <c r="K31" s="309"/>
      <c r="L31" s="309"/>
      <c r="M31" s="309"/>
      <c r="N31" s="308"/>
      <c r="O31" s="308"/>
      <c r="P31" s="308"/>
      <c r="Q31" s="309"/>
      <c r="R31" s="309"/>
      <c r="S31" s="309"/>
      <c r="T31" s="27"/>
      <c r="U31" s="308">
        <v>84</v>
      </c>
      <c r="V31" s="308"/>
      <c r="W31" s="308"/>
      <c r="X31" s="308"/>
      <c r="Y31" s="308"/>
      <c r="Z31" s="308"/>
      <c r="AA31" s="309"/>
      <c r="AB31" s="309"/>
      <c r="AC31" s="309"/>
      <c r="AD31" s="309"/>
      <c r="AE31" s="309"/>
      <c r="AF31" s="309"/>
      <c r="AG31" s="309"/>
      <c r="AH31" s="309"/>
      <c r="AI31" s="309"/>
      <c r="AJ31" s="314"/>
      <c r="AK31" s="314"/>
      <c r="AL31" s="314"/>
      <c r="AM31" s="314"/>
      <c r="AN31" s="24"/>
      <c r="AO31" s="24"/>
    </row>
    <row r="32" spans="1:41" ht="12" customHeight="1">
      <c r="A32" s="308">
        <v>21</v>
      </c>
      <c r="B32" s="308"/>
      <c r="C32" s="308"/>
      <c r="D32" s="308"/>
      <c r="E32" s="309"/>
      <c r="F32" s="309"/>
      <c r="G32" s="309"/>
      <c r="H32" s="309"/>
      <c r="I32" s="309"/>
      <c r="J32" s="309"/>
      <c r="K32" s="309"/>
      <c r="L32" s="309"/>
      <c r="M32" s="309"/>
      <c r="N32" s="308"/>
      <c r="O32" s="308"/>
      <c r="P32" s="308"/>
      <c r="Q32" s="309"/>
      <c r="R32" s="309"/>
      <c r="S32" s="309"/>
      <c r="T32" s="27"/>
      <c r="U32" s="308">
        <v>85</v>
      </c>
      <c r="V32" s="308"/>
      <c r="W32" s="308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14"/>
      <c r="AK32" s="314"/>
      <c r="AL32" s="314"/>
      <c r="AM32" s="314"/>
      <c r="AN32" s="24"/>
      <c r="AO32" s="24"/>
    </row>
    <row r="33" spans="1:41" ht="12" customHeight="1">
      <c r="A33" s="308">
        <v>22</v>
      </c>
      <c r="B33" s="308"/>
      <c r="C33" s="308"/>
      <c r="D33" s="308"/>
      <c r="E33" s="309"/>
      <c r="F33" s="309"/>
      <c r="G33" s="309"/>
      <c r="H33" s="309"/>
      <c r="I33" s="309"/>
      <c r="J33" s="309"/>
      <c r="K33" s="309"/>
      <c r="L33" s="309"/>
      <c r="M33" s="309"/>
      <c r="N33" s="308"/>
      <c r="O33" s="308"/>
      <c r="P33" s="308"/>
      <c r="Q33" s="309"/>
      <c r="R33" s="309"/>
      <c r="S33" s="309"/>
      <c r="T33" s="50"/>
      <c r="U33" s="308">
        <v>86</v>
      </c>
      <c r="V33" s="308"/>
      <c r="W33" s="308"/>
      <c r="X33" s="308"/>
      <c r="Y33" s="308"/>
      <c r="Z33" s="308"/>
      <c r="AA33" s="309"/>
      <c r="AB33" s="309"/>
      <c r="AC33" s="309"/>
      <c r="AD33" s="309"/>
      <c r="AE33" s="309"/>
      <c r="AF33" s="309"/>
      <c r="AG33" s="309"/>
      <c r="AH33" s="309"/>
      <c r="AI33" s="309"/>
      <c r="AJ33" s="314"/>
      <c r="AK33" s="314"/>
      <c r="AL33" s="314"/>
      <c r="AM33" s="314"/>
      <c r="AN33" s="24"/>
      <c r="AO33" s="24"/>
    </row>
    <row r="34" spans="1:41" ht="12" customHeight="1">
      <c r="A34" s="308">
        <v>23</v>
      </c>
      <c r="B34" s="308"/>
      <c r="C34" s="308"/>
      <c r="D34" s="308"/>
      <c r="E34" s="309"/>
      <c r="F34" s="309"/>
      <c r="G34" s="309"/>
      <c r="H34" s="309"/>
      <c r="I34" s="309"/>
      <c r="J34" s="309"/>
      <c r="K34" s="309"/>
      <c r="L34" s="309"/>
      <c r="M34" s="309"/>
      <c r="N34" s="308"/>
      <c r="O34" s="308"/>
      <c r="P34" s="308"/>
      <c r="Q34" s="309"/>
      <c r="R34" s="309"/>
      <c r="S34" s="309"/>
      <c r="T34" s="51"/>
      <c r="U34" s="308">
        <v>87</v>
      </c>
      <c r="V34" s="308"/>
      <c r="W34" s="308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14"/>
      <c r="AK34" s="314"/>
      <c r="AL34" s="314"/>
      <c r="AM34" s="314"/>
      <c r="AN34" s="24"/>
      <c r="AO34" s="24"/>
    </row>
    <row r="35" spans="1:41" ht="12" customHeight="1">
      <c r="A35" s="308">
        <v>24</v>
      </c>
      <c r="B35" s="308"/>
      <c r="C35" s="308"/>
      <c r="D35" s="308"/>
      <c r="E35" s="309"/>
      <c r="F35" s="309"/>
      <c r="G35" s="309"/>
      <c r="H35" s="309"/>
      <c r="I35" s="309"/>
      <c r="J35" s="309"/>
      <c r="K35" s="309"/>
      <c r="L35" s="309"/>
      <c r="M35" s="309"/>
      <c r="N35" s="308"/>
      <c r="O35" s="308"/>
      <c r="P35" s="308"/>
      <c r="Q35" s="309"/>
      <c r="R35" s="309"/>
      <c r="S35" s="309"/>
      <c r="T35" s="51"/>
      <c r="U35" s="308">
        <v>88</v>
      </c>
      <c r="V35" s="308"/>
      <c r="W35" s="308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14"/>
      <c r="AK35" s="314"/>
      <c r="AL35" s="314"/>
      <c r="AM35" s="314"/>
      <c r="AN35" s="24"/>
      <c r="AO35" s="24"/>
    </row>
    <row r="36" spans="1:41" ht="12" customHeight="1">
      <c r="A36" s="308">
        <v>25</v>
      </c>
      <c r="B36" s="308"/>
      <c r="C36" s="308"/>
      <c r="D36" s="308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51"/>
      <c r="U36" s="308">
        <v>89</v>
      </c>
      <c r="V36" s="308"/>
      <c r="W36" s="308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14"/>
      <c r="AK36" s="314"/>
      <c r="AL36" s="314"/>
      <c r="AM36" s="314"/>
      <c r="AN36" s="24"/>
      <c r="AO36" s="24"/>
    </row>
    <row r="37" spans="1:41" ht="12" customHeight="1">
      <c r="A37" s="308">
        <v>26</v>
      </c>
      <c r="B37" s="308"/>
      <c r="C37" s="308"/>
      <c r="D37" s="308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51"/>
      <c r="U37" s="308">
        <v>90</v>
      </c>
      <c r="V37" s="308"/>
      <c r="W37" s="308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14"/>
      <c r="AK37" s="314"/>
      <c r="AL37" s="314"/>
      <c r="AM37" s="314"/>
      <c r="AN37" s="24"/>
      <c r="AO37" s="24"/>
    </row>
    <row r="38" spans="1:41" ht="12" customHeight="1">
      <c r="A38" s="308">
        <v>27</v>
      </c>
      <c r="B38" s="308"/>
      <c r="C38" s="308"/>
      <c r="D38" s="308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52"/>
      <c r="U38" s="308">
        <v>91</v>
      </c>
      <c r="V38" s="308"/>
      <c r="W38" s="308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14"/>
      <c r="AK38" s="314"/>
      <c r="AL38" s="314"/>
      <c r="AM38" s="314"/>
      <c r="AN38" s="24"/>
      <c r="AO38" s="24"/>
    </row>
    <row r="39" spans="1:41" ht="12" customHeight="1">
      <c r="A39" s="308">
        <v>28</v>
      </c>
      <c r="B39" s="308"/>
      <c r="C39" s="308"/>
      <c r="D39" s="308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53"/>
      <c r="U39" s="308">
        <v>92</v>
      </c>
      <c r="V39" s="308"/>
      <c r="W39" s="308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14"/>
      <c r="AK39" s="314"/>
      <c r="AL39" s="314"/>
      <c r="AM39" s="314"/>
      <c r="AN39" s="24"/>
      <c r="AO39" s="24"/>
    </row>
    <row r="40" spans="1:41" ht="12" customHeight="1">
      <c r="A40" s="308">
        <v>29</v>
      </c>
      <c r="B40" s="308"/>
      <c r="C40" s="308"/>
      <c r="D40" s="308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53"/>
      <c r="U40" s="308">
        <v>93</v>
      </c>
      <c r="V40" s="308"/>
      <c r="W40" s="308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14"/>
      <c r="AK40" s="314"/>
      <c r="AL40" s="314"/>
      <c r="AM40" s="314"/>
      <c r="AN40" s="24"/>
      <c r="AO40" s="24"/>
    </row>
    <row r="41" spans="1:41" ht="12" customHeight="1">
      <c r="A41" s="308">
        <v>30</v>
      </c>
      <c r="B41" s="308"/>
      <c r="C41" s="308"/>
      <c r="D41" s="308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53"/>
      <c r="U41" s="308">
        <v>94</v>
      </c>
      <c r="V41" s="308"/>
      <c r="W41" s="308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14"/>
      <c r="AK41" s="314"/>
      <c r="AL41" s="314"/>
      <c r="AM41" s="314"/>
      <c r="AN41" s="24"/>
      <c r="AO41" s="24"/>
    </row>
    <row r="42" spans="1:41" ht="12" customHeight="1">
      <c r="A42" s="308">
        <v>31</v>
      </c>
      <c r="B42" s="308"/>
      <c r="C42" s="308"/>
      <c r="D42" s="308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53"/>
      <c r="U42" s="308">
        <v>95</v>
      </c>
      <c r="V42" s="308"/>
      <c r="W42" s="308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14"/>
      <c r="AK42" s="314"/>
      <c r="AL42" s="314"/>
      <c r="AM42" s="314"/>
      <c r="AN42" s="24"/>
      <c r="AO42" s="24"/>
    </row>
    <row r="43" spans="1:41" ht="12" customHeight="1">
      <c r="A43" s="308">
        <v>32</v>
      </c>
      <c r="B43" s="308"/>
      <c r="C43" s="308"/>
      <c r="D43" s="308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53"/>
      <c r="U43" s="308">
        <v>96</v>
      </c>
      <c r="V43" s="308"/>
      <c r="W43" s="308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14"/>
      <c r="AK43" s="314"/>
      <c r="AL43" s="314"/>
      <c r="AM43" s="314"/>
      <c r="AN43" s="24"/>
      <c r="AO43" s="24"/>
    </row>
    <row r="44" spans="1:41" ht="12" customHeight="1">
      <c r="A44" s="308">
        <v>33</v>
      </c>
      <c r="B44" s="308"/>
      <c r="C44" s="308"/>
      <c r="D44" s="308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53"/>
      <c r="U44" s="308">
        <v>97</v>
      </c>
      <c r="V44" s="308"/>
      <c r="W44" s="308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14"/>
      <c r="AK44" s="314"/>
      <c r="AL44" s="314"/>
      <c r="AM44" s="314"/>
      <c r="AN44" s="24"/>
      <c r="AO44" s="24"/>
    </row>
    <row r="45" spans="1:41" ht="12" customHeight="1">
      <c r="A45" s="308">
        <v>34</v>
      </c>
      <c r="B45" s="308"/>
      <c r="C45" s="308"/>
      <c r="D45" s="308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53"/>
      <c r="U45" s="308">
        <v>98</v>
      </c>
      <c r="V45" s="308"/>
      <c r="W45" s="308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14"/>
      <c r="AK45" s="314"/>
      <c r="AL45" s="314"/>
      <c r="AM45" s="314"/>
      <c r="AN45" s="24"/>
      <c r="AO45" s="24"/>
    </row>
    <row r="46" spans="1:41" ht="12" customHeight="1">
      <c r="A46" s="308">
        <v>35</v>
      </c>
      <c r="B46" s="308"/>
      <c r="C46" s="308"/>
      <c r="D46" s="308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53"/>
      <c r="U46" s="308">
        <v>99</v>
      </c>
      <c r="V46" s="308"/>
      <c r="W46" s="308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14"/>
      <c r="AK46" s="314"/>
      <c r="AL46" s="314"/>
      <c r="AM46" s="314"/>
      <c r="AN46" s="24"/>
      <c r="AO46" s="24"/>
    </row>
    <row r="47" spans="1:41" ht="12" customHeight="1">
      <c r="A47" s="308">
        <v>36</v>
      </c>
      <c r="B47" s="308"/>
      <c r="C47" s="308"/>
      <c r="D47" s="308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53"/>
      <c r="U47" s="308">
        <v>100</v>
      </c>
      <c r="V47" s="308"/>
      <c r="W47" s="308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14"/>
      <c r="AK47" s="314"/>
      <c r="AL47" s="314"/>
      <c r="AM47" s="314"/>
      <c r="AN47" s="24"/>
      <c r="AO47" s="24"/>
    </row>
    <row r="48" spans="1:41" ht="12" customHeight="1">
      <c r="A48" s="308">
        <v>37</v>
      </c>
      <c r="B48" s="308"/>
      <c r="C48" s="308"/>
      <c r="D48" s="308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53"/>
      <c r="U48" s="308">
        <v>101</v>
      </c>
      <c r="V48" s="308"/>
      <c r="W48" s="308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14"/>
      <c r="AK48" s="314"/>
      <c r="AL48" s="314"/>
      <c r="AM48" s="314"/>
      <c r="AN48" s="24"/>
      <c r="AO48" s="24"/>
    </row>
    <row r="49" spans="1:41" ht="12" customHeight="1">
      <c r="A49" s="308">
        <v>38</v>
      </c>
      <c r="B49" s="308"/>
      <c r="C49" s="308"/>
      <c r="D49" s="308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53"/>
      <c r="U49" s="308">
        <v>102</v>
      </c>
      <c r="V49" s="308"/>
      <c r="W49" s="308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14"/>
      <c r="AK49" s="314"/>
      <c r="AL49" s="314"/>
      <c r="AM49" s="314"/>
      <c r="AN49" s="24"/>
      <c r="AO49" s="24"/>
    </row>
    <row r="50" spans="1:41" ht="12" customHeight="1">
      <c r="A50" s="308">
        <v>39</v>
      </c>
      <c r="B50" s="308"/>
      <c r="C50" s="308"/>
      <c r="D50" s="308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53"/>
      <c r="U50" s="308">
        <v>103</v>
      </c>
      <c r="V50" s="308"/>
      <c r="W50" s="308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14"/>
      <c r="AK50" s="314"/>
      <c r="AL50" s="314"/>
      <c r="AM50" s="314"/>
      <c r="AN50" s="24"/>
      <c r="AO50" s="24"/>
    </row>
    <row r="51" spans="1:41" ht="12" customHeight="1">
      <c r="A51" s="308">
        <v>40</v>
      </c>
      <c r="B51" s="308"/>
      <c r="C51" s="308"/>
      <c r="D51" s="308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53"/>
      <c r="U51" s="308">
        <v>104</v>
      </c>
      <c r="V51" s="308"/>
      <c r="W51" s="308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14"/>
      <c r="AK51" s="314"/>
      <c r="AL51" s="314"/>
      <c r="AM51" s="314"/>
      <c r="AN51" s="24"/>
      <c r="AO51" s="24"/>
    </row>
    <row r="52" spans="1:41" ht="12" customHeight="1">
      <c r="A52" s="308">
        <v>41</v>
      </c>
      <c r="B52" s="308"/>
      <c r="C52" s="308"/>
      <c r="D52" s="308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53"/>
      <c r="U52" s="308">
        <v>105</v>
      </c>
      <c r="V52" s="308"/>
      <c r="W52" s="308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14"/>
      <c r="AK52" s="314"/>
      <c r="AL52" s="314"/>
      <c r="AM52" s="314"/>
      <c r="AN52" s="24"/>
      <c r="AO52" s="24"/>
    </row>
    <row r="53" spans="1:41" ht="12" customHeight="1">
      <c r="A53" s="308">
        <v>42</v>
      </c>
      <c r="B53" s="308"/>
      <c r="C53" s="308"/>
      <c r="D53" s="308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53"/>
      <c r="U53" s="308">
        <v>106</v>
      </c>
      <c r="V53" s="308"/>
      <c r="W53" s="308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14"/>
      <c r="AK53" s="314"/>
      <c r="AL53" s="314"/>
      <c r="AM53" s="314"/>
      <c r="AN53" s="24"/>
      <c r="AO53" s="24"/>
    </row>
    <row r="54" spans="1:41" ht="12" customHeight="1">
      <c r="A54" s="308">
        <v>43</v>
      </c>
      <c r="B54" s="308"/>
      <c r="C54" s="308"/>
      <c r="D54" s="308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53"/>
      <c r="U54" s="308">
        <v>107</v>
      </c>
      <c r="V54" s="308"/>
      <c r="W54" s="308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14"/>
      <c r="AK54" s="314"/>
      <c r="AL54" s="314"/>
      <c r="AM54" s="314"/>
      <c r="AN54" s="24"/>
      <c r="AO54" s="24"/>
    </row>
    <row r="55" spans="1:41" ht="12" customHeight="1">
      <c r="A55" s="308">
        <v>44</v>
      </c>
      <c r="B55" s="308"/>
      <c r="C55" s="308"/>
      <c r="D55" s="308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53"/>
      <c r="U55" s="308">
        <v>108</v>
      </c>
      <c r="V55" s="308"/>
      <c r="W55" s="308"/>
      <c r="X55" s="309"/>
      <c r="Y55" s="309"/>
      <c r="Z55" s="309"/>
      <c r="AA55" s="309"/>
      <c r="AB55" s="309"/>
      <c r="AC55" s="309"/>
      <c r="AD55" s="309"/>
      <c r="AE55" s="309"/>
      <c r="AF55" s="309"/>
      <c r="AG55" s="309"/>
      <c r="AH55" s="309"/>
      <c r="AI55" s="309"/>
      <c r="AJ55" s="314"/>
      <c r="AK55" s="314"/>
      <c r="AL55" s="314"/>
      <c r="AM55" s="314"/>
      <c r="AN55" s="24"/>
      <c r="AO55" s="24"/>
    </row>
    <row r="56" spans="1:41" ht="12" customHeight="1">
      <c r="A56" s="308">
        <v>45</v>
      </c>
      <c r="B56" s="308"/>
      <c r="C56" s="308"/>
      <c r="D56" s="308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53"/>
      <c r="U56" s="308">
        <v>109</v>
      </c>
      <c r="V56" s="308"/>
      <c r="W56" s="308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14"/>
      <c r="AK56" s="314"/>
      <c r="AL56" s="314"/>
      <c r="AM56" s="314"/>
      <c r="AN56" s="24"/>
      <c r="AO56" s="24"/>
    </row>
    <row r="57" spans="1:41" ht="12" customHeight="1">
      <c r="A57" s="308">
        <v>46</v>
      </c>
      <c r="B57" s="308"/>
      <c r="C57" s="308"/>
      <c r="D57" s="308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53"/>
      <c r="U57" s="308">
        <v>110</v>
      </c>
      <c r="V57" s="308"/>
      <c r="W57" s="308"/>
      <c r="X57" s="309"/>
      <c r="Y57" s="309"/>
      <c r="Z57" s="309"/>
      <c r="AA57" s="309"/>
      <c r="AB57" s="309"/>
      <c r="AC57" s="309"/>
      <c r="AD57" s="309"/>
      <c r="AE57" s="309"/>
      <c r="AF57" s="309"/>
      <c r="AG57" s="309"/>
      <c r="AH57" s="309"/>
      <c r="AI57" s="309"/>
      <c r="AJ57" s="314"/>
      <c r="AK57" s="314"/>
      <c r="AL57" s="314"/>
      <c r="AM57" s="314"/>
      <c r="AN57" s="24"/>
      <c r="AO57" s="24"/>
    </row>
    <row r="58" spans="1:41" ht="12" customHeight="1">
      <c r="A58" s="308">
        <v>47</v>
      </c>
      <c r="B58" s="308"/>
      <c r="C58" s="308"/>
      <c r="D58" s="308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53"/>
      <c r="U58" s="308">
        <v>111</v>
      </c>
      <c r="V58" s="308"/>
      <c r="W58" s="308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14"/>
      <c r="AK58" s="314"/>
      <c r="AL58" s="314"/>
      <c r="AM58" s="314"/>
      <c r="AN58" s="24"/>
      <c r="AO58" s="24"/>
    </row>
    <row r="59" spans="1:41" ht="12" customHeight="1">
      <c r="A59" s="308">
        <v>48</v>
      </c>
      <c r="B59" s="308"/>
      <c r="C59" s="308"/>
      <c r="D59" s="308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53"/>
      <c r="U59" s="308">
        <v>112</v>
      </c>
      <c r="V59" s="308"/>
      <c r="W59" s="308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14"/>
      <c r="AK59" s="314"/>
      <c r="AL59" s="314"/>
      <c r="AM59" s="314"/>
      <c r="AN59" s="24"/>
      <c r="AO59" s="24"/>
    </row>
    <row r="60" spans="1:41" ht="12" customHeight="1">
      <c r="A60" s="308">
        <v>49</v>
      </c>
      <c r="B60" s="308"/>
      <c r="C60" s="308"/>
      <c r="D60" s="308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53"/>
      <c r="U60" s="308">
        <v>113</v>
      </c>
      <c r="V60" s="308"/>
      <c r="W60" s="308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14"/>
      <c r="AK60" s="314"/>
      <c r="AL60" s="314"/>
      <c r="AM60" s="314"/>
      <c r="AN60" s="24"/>
      <c r="AO60" s="24"/>
    </row>
    <row r="61" spans="1:41" ht="12" customHeight="1">
      <c r="A61" s="308">
        <v>50</v>
      </c>
      <c r="B61" s="308"/>
      <c r="C61" s="308"/>
      <c r="D61" s="308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53"/>
      <c r="U61" s="308">
        <v>114</v>
      </c>
      <c r="V61" s="308"/>
      <c r="W61" s="308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14"/>
      <c r="AK61" s="314"/>
      <c r="AL61" s="314"/>
      <c r="AM61" s="314"/>
      <c r="AN61" s="24"/>
      <c r="AO61" s="24"/>
    </row>
    <row r="62" spans="1:41" ht="12" customHeight="1">
      <c r="A62" s="308">
        <v>51</v>
      </c>
      <c r="B62" s="308"/>
      <c r="C62" s="308"/>
      <c r="D62" s="308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53"/>
      <c r="U62" s="308">
        <v>115</v>
      </c>
      <c r="V62" s="308"/>
      <c r="W62" s="308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14"/>
      <c r="AK62" s="314"/>
      <c r="AL62" s="314"/>
      <c r="AM62" s="314"/>
      <c r="AN62" s="24"/>
      <c r="AO62" s="24"/>
    </row>
    <row r="63" spans="1:41" ht="12" customHeight="1">
      <c r="A63" s="308">
        <v>52</v>
      </c>
      <c r="B63" s="308"/>
      <c r="C63" s="308"/>
      <c r="D63" s="308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53"/>
      <c r="U63" s="308">
        <v>116</v>
      </c>
      <c r="V63" s="308"/>
      <c r="W63" s="308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14"/>
      <c r="AK63" s="314"/>
      <c r="AL63" s="314"/>
      <c r="AM63" s="314"/>
      <c r="AN63" s="24"/>
      <c r="AO63" s="24"/>
    </row>
    <row r="64" spans="1:41" ht="12" customHeight="1">
      <c r="A64" s="308">
        <v>53</v>
      </c>
      <c r="B64" s="308"/>
      <c r="C64" s="308"/>
      <c r="D64" s="308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53"/>
      <c r="U64" s="308">
        <v>117</v>
      </c>
      <c r="V64" s="308"/>
      <c r="W64" s="308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14"/>
      <c r="AK64" s="314"/>
      <c r="AL64" s="314"/>
      <c r="AM64" s="314"/>
      <c r="AN64" s="24"/>
      <c r="AO64" s="24"/>
    </row>
    <row r="65" spans="1:41" ht="12" customHeight="1">
      <c r="A65" s="308">
        <v>54</v>
      </c>
      <c r="B65" s="308"/>
      <c r="C65" s="308"/>
      <c r="D65" s="308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53"/>
      <c r="U65" s="308">
        <v>118</v>
      </c>
      <c r="V65" s="308"/>
      <c r="W65" s="308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14"/>
      <c r="AK65" s="314"/>
      <c r="AL65" s="314"/>
      <c r="AM65" s="314"/>
      <c r="AN65" s="24"/>
      <c r="AO65" s="24"/>
    </row>
    <row r="66" spans="1:41" ht="12" customHeight="1">
      <c r="A66" s="308">
        <v>55</v>
      </c>
      <c r="B66" s="308"/>
      <c r="C66" s="308"/>
      <c r="D66" s="308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53"/>
      <c r="U66" s="308">
        <v>119</v>
      </c>
      <c r="V66" s="308"/>
      <c r="W66" s="308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14"/>
      <c r="AK66" s="314"/>
      <c r="AL66" s="314"/>
      <c r="AM66" s="314"/>
      <c r="AN66" s="24"/>
      <c r="AO66" s="24"/>
    </row>
    <row r="67" spans="1:41" ht="12" customHeight="1">
      <c r="A67" s="308">
        <v>56</v>
      </c>
      <c r="B67" s="308"/>
      <c r="C67" s="308"/>
      <c r="D67" s="308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53"/>
      <c r="U67" s="308">
        <v>120</v>
      </c>
      <c r="V67" s="308"/>
      <c r="W67" s="308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14"/>
      <c r="AK67" s="314"/>
      <c r="AL67" s="314"/>
      <c r="AM67" s="314"/>
      <c r="AN67" s="24"/>
      <c r="AO67" s="24"/>
    </row>
    <row r="68" spans="1:41" ht="12" customHeight="1">
      <c r="A68" s="308">
        <v>57</v>
      </c>
      <c r="B68" s="308"/>
      <c r="C68" s="308"/>
      <c r="D68" s="308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53"/>
      <c r="U68" s="308">
        <v>121</v>
      </c>
      <c r="V68" s="308"/>
      <c r="W68" s="308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  <c r="AJ68" s="314"/>
      <c r="AK68" s="314"/>
      <c r="AL68" s="314"/>
      <c r="AM68" s="314"/>
      <c r="AN68" s="24"/>
      <c r="AO68" s="24"/>
    </row>
    <row r="69" spans="1:41" ht="12" customHeight="1">
      <c r="A69" s="308">
        <v>58</v>
      </c>
      <c r="B69" s="308"/>
      <c r="C69" s="308"/>
      <c r="D69" s="308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53"/>
      <c r="U69" s="308">
        <v>122</v>
      </c>
      <c r="V69" s="308"/>
      <c r="W69" s="308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14"/>
      <c r="AK69" s="314"/>
      <c r="AL69" s="314"/>
      <c r="AM69" s="314"/>
      <c r="AN69" s="24"/>
      <c r="AO69" s="24"/>
    </row>
    <row r="70" spans="1:41" ht="12" customHeight="1">
      <c r="A70" s="308">
        <v>59</v>
      </c>
      <c r="B70" s="308"/>
      <c r="C70" s="308"/>
      <c r="D70" s="308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53"/>
      <c r="U70" s="308">
        <v>123</v>
      </c>
      <c r="V70" s="308"/>
      <c r="W70" s="308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14"/>
      <c r="AK70" s="314"/>
      <c r="AL70" s="314"/>
      <c r="AM70" s="314"/>
      <c r="AN70" s="24"/>
      <c r="AO70" s="24"/>
    </row>
    <row r="71" spans="1:41" ht="12" customHeight="1">
      <c r="A71" s="308">
        <v>60</v>
      </c>
      <c r="B71" s="308"/>
      <c r="C71" s="308"/>
      <c r="D71" s="308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53"/>
      <c r="U71" s="308">
        <v>124</v>
      </c>
      <c r="V71" s="308"/>
      <c r="W71" s="308"/>
      <c r="X71" s="309"/>
      <c r="Y71" s="309"/>
      <c r="Z71" s="309"/>
      <c r="AA71" s="309"/>
      <c r="AB71" s="309"/>
      <c r="AC71" s="309"/>
      <c r="AD71" s="309"/>
      <c r="AE71" s="309"/>
      <c r="AF71" s="309"/>
      <c r="AG71" s="309"/>
      <c r="AH71" s="309"/>
      <c r="AI71" s="309"/>
      <c r="AJ71" s="314"/>
      <c r="AK71" s="314"/>
      <c r="AL71" s="314"/>
      <c r="AM71" s="314"/>
      <c r="AN71" s="24"/>
      <c r="AO71" s="24"/>
    </row>
    <row r="72" spans="1:41" ht="12" customHeight="1">
      <c r="A72" s="308">
        <v>61</v>
      </c>
      <c r="B72" s="308"/>
      <c r="C72" s="308"/>
      <c r="D72" s="308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53"/>
      <c r="U72" s="308">
        <v>125</v>
      </c>
      <c r="V72" s="308"/>
      <c r="W72" s="308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  <c r="AI72" s="309"/>
      <c r="AJ72" s="314"/>
      <c r="AK72" s="314"/>
      <c r="AL72" s="314"/>
      <c r="AM72" s="314"/>
      <c r="AN72" s="24"/>
      <c r="AO72" s="24"/>
    </row>
    <row r="73" spans="1:41" ht="12" customHeight="1">
      <c r="A73" s="308">
        <v>62</v>
      </c>
      <c r="B73" s="308"/>
      <c r="C73" s="308"/>
      <c r="D73" s="308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53"/>
      <c r="U73" s="308">
        <v>126</v>
      </c>
      <c r="V73" s="308"/>
      <c r="W73" s="308"/>
      <c r="X73" s="309"/>
      <c r="Y73" s="309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14"/>
      <c r="AK73" s="314"/>
      <c r="AL73" s="314"/>
      <c r="AM73" s="314"/>
      <c r="AN73" s="24"/>
      <c r="AO73" s="24"/>
    </row>
    <row r="74" spans="1:41" ht="12" customHeight="1">
      <c r="A74" s="308">
        <v>63</v>
      </c>
      <c r="B74" s="308"/>
      <c r="C74" s="308"/>
      <c r="D74" s="308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53"/>
      <c r="U74" s="308">
        <v>127</v>
      </c>
      <c r="V74" s="308"/>
      <c r="W74" s="308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14"/>
      <c r="AK74" s="314"/>
      <c r="AL74" s="314"/>
      <c r="AM74" s="314"/>
      <c r="AN74" s="24"/>
      <c r="AO74" s="24"/>
    </row>
    <row r="75" spans="1:41" ht="12" customHeight="1">
      <c r="A75" s="308">
        <v>64</v>
      </c>
      <c r="B75" s="308"/>
      <c r="C75" s="308"/>
      <c r="D75" s="308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53"/>
      <c r="U75" s="308">
        <v>128</v>
      </c>
      <c r="V75" s="308"/>
      <c r="W75" s="308"/>
      <c r="X75" s="309"/>
      <c r="Y75" s="309"/>
      <c r="Z75" s="309"/>
      <c r="AA75" s="309"/>
      <c r="AB75" s="309"/>
      <c r="AC75" s="309"/>
      <c r="AD75" s="309"/>
      <c r="AE75" s="309"/>
      <c r="AF75" s="309"/>
      <c r="AG75" s="309"/>
      <c r="AH75" s="309"/>
      <c r="AI75" s="309"/>
      <c r="AJ75" s="314"/>
      <c r="AK75" s="314"/>
      <c r="AL75" s="314"/>
      <c r="AM75" s="314"/>
      <c r="AN75" s="24"/>
      <c r="AO75" s="24"/>
    </row>
  </sheetData>
  <mergeCells count="804">
    <mergeCell ref="X75:Z75"/>
    <mergeCell ref="AA75:AC75"/>
    <mergeCell ref="AD75:AF75"/>
    <mergeCell ref="AG75:AI75"/>
    <mergeCell ref="AJ75:AM75"/>
    <mergeCell ref="A1:J6"/>
    <mergeCell ref="AC1:AM6"/>
    <mergeCell ref="A7:J7"/>
    <mergeCell ref="AC7:AM8"/>
    <mergeCell ref="A8:J8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AJ73:AM73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AD73:AF73"/>
    <mergeCell ref="AG73:AI73"/>
    <mergeCell ref="X72:Z72"/>
    <mergeCell ref="AA72:AC72"/>
    <mergeCell ref="AD72:AF72"/>
    <mergeCell ref="AG72:AI72"/>
    <mergeCell ref="AJ72:AM72"/>
    <mergeCell ref="A73:D73"/>
    <mergeCell ref="E73:G73"/>
    <mergeCell ref="H73:J73"/>
    <mergeCell ref="K73:M73"/>
    <mergeCell ref="N73:P73"/>
    <mergeCell ref="AD71:AF71"/>
    <mergeCell ref="AG71:AI71"/>
    <mergeCell ref="AJ71:AM71"/>
    <mergeCell ref="A72:D72"/>
    <mergeCell ref="E72:G72"/>
    <mergeCell ref="H72:J72"/>
    <mergeCell ref="K72:M72"/>
    <mergeCell ref="N72:P72"/>
    <mergeCell ref="Q72:S72"/>
    <mergeCell ref="U72:W72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69:AF69"/>
    <mergeCell ref="AG69:AI69"/>
    <mergeCell ref="AJ69:AM69"/>
    <mergeCell ref="A70:D70"/>
    <mergeCell ref="E70:G70"/>
    <mergeCell ref="H70:J70"/>
    <mergeCell ref="K70:M70"/>
    <mergeCell ref="N70:P70"/>
    <mergeCell ref="AJ70:AM70"/>
    <mergeCell ref="Q70:S70"/>
    <mergeCell ref="U70:W70"/>
    <mergeCell ref="X70:Z70"/>
    <mergeCell ref="AA70:AC70"/>
    <mergeCell ref="AD70:AF70"/>
    <mergeCell ref="AG70:AI70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67:D67"/>
    <mergeCell ref="E67:G67"/>
    <mergeCell ref="H67:J67"/>
    <mergeCell ref="K67:M67"/>
    <mergeCell ref="N67:P67"/>
    <mergeCell ref="AJ67:AM67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AG68:AI68"/>
    <mergeCell ref="AJ68:AM68"/>
    <mergeCell ref="AD65:AF65"/>
    <mergeCell ref="AG65:AI65"/>
    <mergeCell ref="AJ65:AM65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M66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3:AF63"/>
    <mergeCell ref="AG63:AI63"/>
    <mergeCell ref="AJ63:AM63"/>
    <mergeCell ref="A64:D64"/>
    <mergeCell ref="E64:G64"/>
    <mergeCell ref="H64:J64"/>
    <mergeCell ref="K64:M64"/>
    <mergeCell ref="N64:P64"/>
    <mergeCell ref="AJ64:AM64"/>
    <mergeCell ref="Q64:S64"/>
    <mergeCell ref="U64:W64"/>
    <mergeCell ref="X64:Z64"/>
    <mergeCell ref="AA64:AC64"/>
    <mergeCell ref="AD64:AF64"/>
    <mergeCell ref="AG64:AI64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61:D61"/>
    <mergeCell ref="E61:G61"/>
    <mergeCell ref="H61:J61"/>
    <mergeCell ref="K61:M61"/>
    <mergeCell ref="N61:P61"/>
    <mergeCell ref="AJ61:AM61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AG62:AI62"/>
    <mergeCell ref="AJ62:AM62"/>
    <mergeCell ref="AD59:AF59"/>
    <mergeCell ref="AG59:AI59"/>
    <mergeCell ref="AJ59:AM59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M60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7:AF57"/>
    <mergeCell ref="AG57:AI57"/>
    <mergeCell ref="AJ57:AM57"/>
    <mergeCell ref="A58:D58"/>
    <mergeCell ref="E58:G58"/>
    <mergeCell ref="H58:J58"/>
    <mergeCell ref="K58:M58"/>
    <mergeCell ref="N58:P58"/>
    <mergeCell ref="AJ58:AM58"/>
    <mergeCell ref="Q58:S58"/>
    <mergeCell ref="U58:W58"/>
    <mergeCell ref="X58:Z58"/>
    <mergeCell ref="AA58:AC58"/>
    <mergeCell ref="AD58:AF58"/>
    <mergeCell ref="AG58:AI58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55:D55"/>
    <mergeCell ref="E55:G55"/>
    <mergeCell ref="H55:J55"/>
    <mergeCell ref="K55:M55"/>
    <mergeCell ref="N55:P55"/>
    <mergeCell ref="AJ55:AM55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AG56:AI56"/>
    <mergeCell ref="AJ56:AM56"/>
    <mergeCell ref="AD53:AF53"/>
    <mergeCell ref="AG53:AI53"/>
    <mergeCell ref="AJ53:AM53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M54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1:AF51"/>
    <mergeCell ref="AG51:AI51"/>
    <mergeCell ref="AJ51:AM51"/>
    <mergeCell ref="A52:D52"/>
    <mergeCell ref="E52:G52"/>
    <mergeCell ref="H52:J52"/>
    <mergeCell ref="K52:M52"/>
    <mergeCell ref="N52:P52"/>
    <mergeCell ref="AJ52:AM52"/>
    <mergeCell ref="Q52:S52"/>
    <mergeCell ref="U52:W52"/>
    <mergeCell ref="X52:Z52"/>
    <mergeCell ref="AA52:AC52"/>
    <mergeCell ref="AD52:AF52"/>
    <mergeCell ref="AG52:AI52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49:D49"/>
    <mergeCell ref="E49:G49"/>
    <mergeCell ref="H49:J49"/>
    <mergeCell ref="K49:M49"/>
    <mergeCell ref="N49:P49"/>
    <mergeCell ref="AJ49:AM49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AG50:AI50"/>
    <mergeCell ref="AJ50:AM50"/>
    <mergeCell ref="AD47:AF47"/>
    <mergeCell ref="AG47:AI47"/>
    <mergeCell ref="AJ47:AM47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M48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X45:Z45"/>
    <mergeCell ref="AA45:AC45"/>
    <mergeCell ref="AD45:AF45"/>
    <mergeCell ref="AG45:AI45"/>
    <mergeCell ref="AJ45:AM45"/>
    <mergeCell ref="A46:D46"/>
    <mergeCell ref="E46:G46"/>
    <mergeCell ref="H46:J46"/>
    <mergeCell ref="K46:M46"/>
    <mergeCell ref="N46:P46"/>
    <mergeCell ref="A45:D45"/>
    <mergeCell ref="E45:G45"/>
    <mergeCell ref="H45:J45"/>
    <mergeCell ref="K45:M45"/>
    <mergeCell ref="N45:P45"/>
    <mergeCell ref="Q45:S45"/>
    <mergeCell ref="U45:W45"/>
    <mergeCell ref="AJ46:AM46"/>
    <mergeCell ref="Q46:S46"/>
    <mergeCell ref="U46:W46"/>
    <mergeCell ref="X46:Z46"/>
    <mergeCell ref="AA46:AC46"/>
    <mergeCell ref="AD46:AF46"/>
    <mergeCell ref="AG46:AI46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38:AF38"/>
    <mergeCell ref="AG38:AI38"/>
    <mergeCell ref="AJ38:AM38"/>
    <mergeCell ref="AA37:AC37"/>
    <mergeCell ref="AD37:AF37"/>
    <mergeCell ref="AG37:AI37"/>
    <mergeCell ref="AJ37:AM37"/>
    <mergeCell ref="U39:W39"/>
    <mergeCell ref="X39:Z39"/>
    <mergeCell ref="AA39:AC39"/>
    <mergeCell ref="AD39:AF39"/>
    <mergeCell ref="AG39:AI39"/>
    <mergeCell ref="AJ39:AM39"/>
    <mergeCell ref="A38:D38"/>
    <mergeCell ref="E38:G38"/>
    <mergeCell ref="H38:J38"/>
    <mergeCell ref="K38:M38"/>
    <mergeCell ref="N38:P38"/>
    <mergeCell ref="Q38:S38"/>
    <mergeCell ref="U36:W36"/>
    <mergeCell ref="X36:Z36"/>
    <mergeCell ref="AA36:AC36"/>
    <mergeCell ref="E37:G37"/>
    <mergeCell ref="H37:J37"/>
    <mergeCell ref="K37:M37"/>
    <mergeCell ref="N37:P37"/>
    <mergeCell ref="A37:D37"/>
    <mergeCell ref="Q37:S37"/>
    <mergeCell ref="U37:W37"/>
    <mergeCell ref="X37:Z37"/>
    <mergeCell ref="U38:W38"/>
    <mergeCell ref="X38:Z38"/>
    <mergeCell ref="AA38:AC38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U32:W32"/>
    <mergeCell ref="X32:Z32"/>
    <mergeCell ref="AA32:AC32"/>
    <mergeCell ref="AD32:AF32"/>
    <mergeCell ref="AG32:AI32"/>
    <mergeCell ref="AJ32:AM32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A33:D33"/>
    <mergeCell ref="E33:G33"/>
    <mergeCell ref="H33:J33"/>
    <mergeCell ref="K33:M33"/>
    <mergeCell ref="N33:P33"/>
    <mergeCell ref="Q33:S33"/>
    <mergeCell ref="A29:D29"/>
    <mergeCell ref="E29:G29"/>
    <mergeCell ref="H29:J29"/>
    <mergeCell ref="K29:M29"/>
    <mergeCell ref="N29:P29"/>
    <mergeCell ref="Q29:S29"/>
    <mergeCell ref="A32:D32"/>
    <mergeCell ref="E32:G32"/>
    <mergeCell ref="H32:J32"/>
    <mergeCell ref="K32:M32"/>
    <mergeCell ref="N32:P32"/>
    <mergeCell ref="Q32:S32"/>
    <mergeCell ref="A25:D25"/>
    <mergeCell ref="E25:G25"/>
    <mergeCell ref="H25:J25"/>
    <mergeCell ref="K25:M25"/>
    <mergeCell ref="N25:P25"/>
    <mergeCell ref="Q25:S25"/>
    <mergeCell ref="U8:V8"/>
    <mergeCell ref="W8:Y8"/>
    <mergeCell ref="Z8:AB8"/>
    <mergeCell ref="A9:AM10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2:W12"/>
    <mergeCell ref="X12:Z12"/>
    <mergeCell ref="U7:V7"/>
    <mergeCell ref="W7:Y7"/>
    <mergeCell ref="Z7:AB7"/>
    <mergeCell ref="K8:L8"/>
    <mergeCell ref="M8:N8"/>
    <mergeCell ref="O8:P8"/>
    <mergeCell ref="Q8:R8"/>
    <mergeCell ref="S8:T8"/>
    <mergeCell ref="K1:AB4"/>
    <mergeCell ref="K5:AB6"/>
    <mergeCell ref="K7:L7"/>
    <mergeCell ref="M7:N7"/>
    <mergeCell ref="O7:P7"/>
    <mergeCell ref="Q7:R7"/>
    <mergeCell ref="S7:T7"/>
  </mergeCells>
  <pageMargins left="0.25" right="0.25" top="0.14299999999999999" bottom="0.14299999999999999" header="0" footer="0"/>
  <pageSetup paperSize="9" scale="8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view="pageBreakPreview" topLeftCell="A25" zoomScale="115" zoomScaleNormal="85" zoomScaleSheetLayoutView="115" zoomScalePageLayoutView="70" workbookViewId="0">
      <selection activeCell="B24" sqref="B24:S24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205" t="s">
        <v>232</v>
      </c>
      <c r="B1" s="206"/>
      <c r="C1" s="206"/>
      <c r="D1" s="206"/>
      <c r="E1" s="206"/>
      <c r="F1" s="206"/>
      <c r="G1" s="206"/>
      <c r="H1" s="206"/>
      <c r="I1" s="206"/>
      <c r="J1" s="207"/>
      <c r="K1" s="214" t="s">
        <v>36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7"/>
      <c r="AD1" s="318"/>
      <c r="AE1" s="318"/>
      <c r="AF1" s="318"/>
      <c r="AG1" s="318"/>
      <c r="AH1" s="318"/>
      <c r="AI1" s="318"/>
      <c r="AJ1" s="318"/>
      <c r="AK1" s="318"/>
      <c r="AL1" s="318"/>
      <c r="AM1" s="319"/>
      <c r="AN1" s="54"/>
      <c r="AO1" s="18"/>
    </row>
    <row r="2" spans="1:41" s="19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15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320"/>
      <c r="AD2" s="321"/>
      <c r="AE2" s="321"/>
      <c r="AF2" s="321"/>
      <c r="AG2" s="321"/>
      <c r="AH2" s="321"/>
      <c r="AI2" s="321"/>
      <c r="AJ2" s="321"/>
      <c r="AK2" s="321"/>
      <c r="AL2" s="321"/>
      <c r="AM2" s="322"/>
      <c r="AN2" s="54"/>
      <c r="AO2" s="18"/>
    </row>
    <row r="3" spans="1:41" s="19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15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320"/>
      <c r="AD3" s="321"/>
      <c r="AE3" s="321"/>
      <c r="AF3" s="321"/>
      <c r="AG3" s="321"/>
      <c r="AH3" s="321"/>
      <c r="AI3" s="321"/>
      <c r="AJ3" s="321"/>
      <c r="AK3" s="321"/>
      <c r="AL3" s="321"/>
      <c r="AM3" s="322"/>
      <c r="AN3" s="54"/>
      <c r="AO3" s="18"/>
    </row>
    <row r="4" spans="1:41" s="19" customFormat="1" ht="56.2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16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320"/>
      <c r="AD4" s="321"/>
      <c r="AE4" s="321"/>
      <c r="AF4" s="321"/>
      <c r="AG4" s="321"/>
      <c r="AH4" s="321"/>
      <c r="AI4" s="321"/>
      <c r="AJ4" s="321"/>
      <c r="AK4" s="321"/>
      <c r="AL4" s="321"/>
      <c r="AM4" s="322"/>
      <c r="AN4" s="54"/>
      <c r="AO4" s="18"/>
    </row>
    <row r="5" spans="1:41" s="19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301" t="str">
        <f>CONCATENATE(Cover!K5)</f>
        <v>SET POINT &amp; ALARM LIST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3"/>
      <c r="AC5" s="320"/>
      <c r="AD5" s="321"/>
      <c r="AE5" s="321"/>
      <c r="AF5" s="321"/>
      <c r="AG5" s="321"/>
      <c r="AH5" s="321"/>
      <c r="AI5" s="321"/>
      <c r="AJ5" s="321"/>
      <c r="AK5" s="321"/>
      <c r="AL5" s="321"/>
      <c r="AM5" s="322"/>
      <c r="AN5" s="54"/>
      <c r="AO5" s="18"/>
    </row>
    <row r="6" spans="1:41" s="19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304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6"/>
      <c r="AC6" s="320"/>
      <c r="AD6" s="321"/>
      <c r="AE6" s="321"/>
      <c r="AF6" s="321"/>
      <c r="AG6" s="321"/>
      <c r="AH6" s="321"/>
      <c r="AI6" s="321"/>
      <c r="AJ6" s="321"/>
      <c r="AK6" s="321"/>
      <c r="AL6" s="321"/>
      <c r="AM6" s="322"/>
      <c r="AN6" s="54"/>
      <c r="AO6" s="18"/>
    </row>
    <row r="7" spans="1:41" s="18" customFormat="1" ht="18" customHeight="1">
      <c r="A7" s="232" t="s">
        <v>11</v>
      </c>
      <c r="B7" s="323"/>
      <c r="C7" s="323"/>
      <c r="D7" s="323"/>
      <c r="E7" s="323"/>
      <c r="F7" s="323"/>
      <c r="G7" s="323"/>
      <c r="H7" s="323"/>
      <c r="I7" s="323"/>
      <c r="J7" s="324"/>
      <c r="K7" s="307" t="s">
        <v>12</v>
      </c>
      <c r="L7" s="235"/>
      <c r="M7" s="235" t="s">
        <v>13</v>
      </c>
      <c r="N7" s="235"/>
      <c r="O7" s="235" t="s">
        <v>14</v>
      </c>
      <c r="P7" s="235"/>
      <c r="Q7" s="235" t="s">
        <v>15</v>
      </c>
      <c r="R7" s="235"/>
      <c r="S7" s="235" t="s">
        <v>16</v>
      </c>
      <c r="T7" s="235"/>
      <c r="U7" s="235" t="s">
        <v>17</v>
      </c>
      <c r="V7" s="235"/>
      <c r="W7" s="245" t="s">
        <v>18</v>
      </c>
      <c r="X7" s="245"/>
      <c r="Y7" s="245"/>
      <c r="Z7" s="246" t="s">
        <v>19</v>
      </c>
      <c r="AA7" s="246"/>
      <c r="AB7" s="246"/>
      <c r="AC7" s="247" t="s">
        <v>287</v>
      </c>
      <c r="AD7" s="248"/>
      <c r="AE7" s="248"/>
      <c r="AF7" s="248"/>
      <c r="AG7" s="248"/>
      <c r="AH7" s="248"/>
      <c r="AI7" s="248"/>
      <c r="AJ7" s="248"/>
      <c r="AK7" s="248"/>
      <c r="AL7" s="248"/>
      <c r="AM7" s="249"/>
      <c r="AN7" s="54"/>
    </row>
    <row r="8" spans="1:41" s="18" customFormat="1" ht="17.25" customHeight="1" thickBot="1">
      <c r="A8" s="253" t="s">
        <v>25</v>
      </c>
      <c r="B8" s="254"/>
      <c r="C8" s="254"/>
      <c r="D8" s="254"/>
      <c r="E8" s="254"/>
      <c r="F8" s="254"/>
      <c r="G8" s="254"/>
      <c r="H8" s="254"/>
      <c r="I8" s="254"/>
      <c r="J8" s="255"/>
      <c r="K8" s="256" t="s">
        <v>26</v>
      </c>
      <c r="L8" s="257"/>
      <c r="M8" s="299" t="str">
        <f>CONCATENATE([11]Cover!M8)</f>
        <v>GCS</v>
      </c>
      <c r="N8" s="300"/>
      <c r="O8" s="256" t="s">
        <v>27</v>
      </c>
      <c r="P8" s="257"/>
      <c r="Q8" s="299" t="str">
        <f>CONCATENATE([11]Cover!Q8)</f>
        <v>120</v>
      </c>
      <c r="R8" s="300"/>
      <c r="S8" s="256" t="str">
        <f>[11]Cover!S8</f>
        <v>IN</v>
      </c>
      <c r="T8" s="257"/>
      <c r="U8" s="256" t="str">
        <f>[11]Cover!U8</f>
        <v>LI</v>
      </c>
      <c r="V8" s="257"/>
      <c r="W8" s="310" t="str">
        <f>CONCATENATE(Cover!W8)</f>
        <v>0006</v>
      </c>
      <c r="X8" s="311"/>
      <c r="Y8" s="312"/>
      <c r="Z8" s="263" t="s">
        <v>7</v>
      </c>
      <c r="AA8" s="264"/>
      <c r="AB8" s="265"/>
      <c r="AC8" s="250"/>
      <c r="AD8" s="251"/>
      <c r="AE8" s="251"/>
      <c r="AF8" s="251"/>
      <c r="AG8" s="251"/>
      <c r="AH8" s="251"/>
      <c r="AI8" s="251"/>
      <c r="AJ8" s="251"/>
      <c r="AK8" s="251"/>
      <c r="AL8" s="251"/>
      <c r="AM8" s="252"/>
      <c r="AN8" s="55"/>
    </row>
    <row r="9" spans="1:41" ht="13.5" thickBot="1"/>
    <row r="10" spans="1:41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1"/>
    </row>
    <row r="11" spans="1:41" ht="20.100000000000001" customHeight="1">
      <c r="A11" s="72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22"/>
      <c r="AK11" s="22"/>
      <c r="AL11" s="22"/>
      <c r="AM11" s="44"/>
    </row>
    <row r="12" spans="1:41" ht="18" customHeight="1">
      <c r="A12" s="72"/>
      <c r="B12" s="326" t="s">
        <v>289</v>
      </c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1"/>
      <c r="AJ12" s="22"/>
      <c r="AK12" s="22"/>
      <c r="AL12" s="22"/>
      <c r="AM12" s="44"/>
    </row>
    <row r="13" spans="1:41" s="58" customFormat="1" ht="20.100000000000001" customHeight="1">
      <c r="A13" s="56"/>
      <c r="B13" s="325" t="s">
        <v>290</v>
      </c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98"/>
      <c r="U13" s="99"/>
      <c r="V13" s="325" t="s">
        <v>291</v>
      </c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101"/>
      <c r="AJ13" s="57"/>
      <c r="AK13" s="57"/>
      <c r="AL13" s="57"/>
      <c r="AM13" s="73"/>
    </row>
    <row r="14" spans="1:41" s="58" customFormat="1" ht="20.100000000000001" customHeight="1">
      <c r="A14" s="60"/>
      <c r="B14" s="325" t="s">
        <v>292</v>
      </c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100"/>
      <c r="U14" s="99"/>
      <c r="V14" s="325" t="s">
        <v>491</v>
      </c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101"/>
      <c r="AJ14" s="57"/>
      <c r="AK14" s="57"/>
      <c r="AL14" s="57"/>
      <c r="AM14" s="73"/>
    </row>
    <row r="15" spans="1:41" s="58" customFormat="1" ht="20.100000000000001" customHeight="1">
      <c r="A15" s="63"/>
      <c r="B15" s="325" t="s">
        <v>293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100"/>
      <c r="U15" s="99"/>
      <c r="V15" s="325" t="s">
        <v>492</v>
      </c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101"/>
      <c r="AJ15" s="57"/>
      <c r="AK15" s="57"/>
      <c r="AL15" s="57"/>
      <c r="AM15" s="73"/>
    </row>
    <row r="16" spans="1:41" s="58" customFormat="1" ht="20.100000000000001" customHeight="1">
      <c r="A16" s="63"/>
      <c r="B16" s="325" t="s">
        <v>294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100"/>
      <c r="U16" s="99"/>
      <c r="V16" s="325" t="s">
        <v>493</v>
      </c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101"/>
      <c r="AJ16" s="57"/>
      <c r="AK16" s="57"/>
      <c r="AL16" s="57"/>
      <c r="AM16" s="73"/>
    </row>
    <row r="17" spans="1:39" s="58" customFormat="1" ht="20.100000000000001" customHeight="1">
      <c r="A17" s="63"/>
      <c r="B17" s="325" t="s">
        <v>295</v>
      </c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100"/>
      <c r="U17" s="99"/>
      <c r="V17" s="325" t="s">
        <v>494</v>
      </c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101"/>
      <c r="AJ17" s="57"/>
      <c r="AK17" s="57"/>
      <c r="AL17" s="57"/>
      <c r="AM17" s="73"/>
    </row>
    <row r="18" spans="1:39" s="58" customFormat="1" ht="20.100000000000001" customHeight="1">
      <c r="A18" s="63"/>
      <c r="B18" s="325" t="s">
        <v>296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100"/>
      <c r="U18" s="99"/>
      <c r="V18" s="325" t="s">
        <v>495</v>
      </c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101"/>
      <c r="AJ18" s="102"/>
      <c r="AK18" s="102"/>
      <c r="AL18" s="102"/>
      <c r="AM18" s="73"/>
    </row>
    <row r="19" spans="1:39" s="58" customFormat="1" ht="20.100000000000001" customHeight="1">
      <c r="A19" s="63"/>
      <c r="B19" s="325" t="s">
        <v>297</v>
      </c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100"/>
      <c r="U19" s="99"/>
      <c r="V19" s="325" t="s">
        <v>496</v>
      </c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101"/>
      <c r="AJ19" s="102"/>
      <c r="AK19" s="102"/>
      <c r="AL19" s="102"/>
      <c r="AM19" s="73"/>
    </row>
    <row r="20" spans="1:39" s="58" customFormat="1" ht="20.100000000000001" customHeight="1">
      <c r="A20" s="63"/>
      <c r="B20" s="325" t="s">
        <v>298</v>
      </c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100"/>
      <c r="U20" s="99"/>
      <c r="V20" s="325" t="s">
        <v>497</v>
      </c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103"/>
      <c r="AJ20" s="103"/>
      <c r="AK20" s="103"/>
      <c r="AL20" s="103"/>
      <c r="AM20" s="73"/>
    </row>
    <row r="21" spans="1:39" s="58" customFormat="1" ht="20.100000000000001" customHeight="1">
      <c r="A21" s="63"/>
      <c r="B21" s="325" t="s">
        <v>299</v>
      </c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100"/>
      <c r="U21" s="99"/>
      <c r="V21" s="325" t="s">
        <v>498</v>
      </c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103"/>
      <c r="AJ21" s="103"/>
      <c r="AK21" s="103"/>
      <c r="AL21" s="103"/>
      <c r="AM21" s="73"/>
    </row>
    <row r="22" spans="1:39" s="58" customFormat="1" ht="20.100000000000001" customHeight="1">
      <c r="A22" s="63"/>
      <c r="B22" s="325" t="s">
        <v>300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100"/>
      <c r="U22" s="99"/>
      <c r="V22" s="325" t="s">
        <v>499</v>
      </c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59"/>
      <c r="AJ22" s="59"/>
      <c r="AK22" s="59"/>
      <c r="AL22" s="59"/>
      <c r="AM22" s="73"/>
    </row>
    <row r="23" spans="1:39" s="58" customFormat="1" ht="20.100000000000001" customHeight="1">
      <c r="A23" s="63"/>
      <c r="B23" s="325" t="s">
        <v>301</v>
      </c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100"/>
      <c r="U23" s="99"/>
      <c r="V23" s="325" t="s">
        <v>500</v>
      </c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59"/>
      <c r="AJ23" s="59"/>
      <c r="AK23" s="59"/>
      <c r="AL23" s="59"/>
      <c r="AM23" s="73"/>
    </row>
    <row r="24" spans="1:39" s="58" customFormat="1" ht="20.100000000000001" customHeight="1">
      <c r="A24" s="63"/>
      <c r="B24" s="325" t="s">
        <v>302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100"/>
      <c r="U24" s="99"/>
      <c r="V24" s="325" t="s">
        <v>501</v>
      </c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59"/>
      <c r="AJ24" s="59"/>
      <c r="AK24" s="59"/>
      <c r="AL24" s="59"/>
      <c r="AM24" s="73"/>
    </row>
    <row r="25" spans="1:39" s="58" customFormat="1" ht="20.100000000000001" customHeight="1">
      <c r="A25" s="63"/>
      <c r="B25" s="325" t="s">
        <v>303</v>
      </c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100"/>
      <c r="U25" s="99"/>
      <c r="V25" s="325" t="s">
        <v>502</v>
      </c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59"/>
      <c r="AJ25" s="59"/>
      <c r="AK25" s="59"/>
      <c r="AL25" s="59"/>
      <c r="AM25" s="73"/>
    </row>
    <row r="26" spans="1:39" s="58" customFormat="1" ht="20.100000000000001" customHeight="1">
      <c r="A26" s="63"/>
      <c r="B26" s="325" t="s">
        <v>304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100"/>
      <c r="U26" s="99"/>
      <c r="V26" s="325" t="s">
        <v>503</v>
      </c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59"/>
      <c r="AJ26" s="59"/>
      <c r="AK26" s="59"/>
      <c r="AL26" s="59"/>
      <c r="AM26" s="73"/>
    </row>
    <row r="27" spans="1:39" s="58" customFormat="1" ht="20.100000000000001" customHeight="1">
      <c r="A27" s="63"/>
      <c r="B27" s="325" t="s">
        <v>305</v>
      </c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100"/>
      <c r="U27" s="99"/>
      <c r="V27" s="325" t="s">
        <v>504</v>
      </c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59"/>
      <c r="AJ27" s="59"/>
      <c r="AK27" s="59"/>
      <c r="AL27" s="59"/>
      <c r="AM27" s="73"/>
    </row>
    <row r="28" spans="1:39" s="58" customFormat="1" ht="20.100000000000001" customHeight="1">
      <c r="A28" s="63"/>
      <c r="B28" s="325" t="s">
        <v>306</v>
      </c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100"/>
      <c r="U28" s="99"/>
      <c r="V28" s="325" t="s">
        <v>505</v>
      </c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59"/>
      <c r="AJ28" s="59"/>
      <c r="AK28" s="59"/>
      <c r="AL28" s="59"/>
      <c r="AM28" s="73"/>
    </row>
    <row r="29" spans="1:39" s="58" customFormat="1" ht="20.100000000000001" customHeight="1">
      <c r="A29" s="63"/>
      <c r="B29" s="325" t="s">
        <v>307</v>
      </c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100"/>
      <c r="U29" s="99"/>
      <c r="V29" s="325" t="s">
        <v>506</v>
      </c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59"/>
      <c r="AJ29" s="59"/>
      <c r="AK29" s="59"/>
      <c r="AL29" s="59"/>
      <c r="AM29" s="73"/>
    </row>
    <row r="30" spans="1:39" s="58" customFormat="1" ht="20.100000000000001" customHeight="1">
      <c r="A30" s="63"/>
      <c r="B30" s="325" t="s">
        <v>308</v>
      </c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100"/>
      <c r="U30" s="99"/>
      <c r="V30" s="325" t="s">
        <v>507</v>
      </c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59"/>
      <c r="AJ30" s="59"/>
      <c r="AK30" s="59"/>
      <c r="AL30" s="59"/>
      <c r="AM30" s="73"/>
    </row>
    <row r="31" spans="1:39" s="58" customFormat="1" ht="20.100000000000001" customHeight="1">
      <c r="A31" s="63"/>
      <c r="B31" s="325" t="s">
        <v>309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100"/>
      <c r="U31" s="99"/>
      <c r="V31" s="325" t="s">
        <v>508</v>
      </c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59"/>
      <c r="AJ31" s="59"/>
      <c r="AK31" s="59"/>
      <c r="AL31" s="59"/>
      <c r="AM31" s="73"/>
    </row>
    <row r="32" spans="1:39" s="58" customFormat="1" ht="20.100000000000001" customHeight="1">
      <c r="A32" s="63"/>
      <c r="B32" s="325" t="s">
        <v>310</v>
      </c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100"/>
      <c r="U32" s="99"/>
      <c r="V32" s="325" t="s">
        <v>509</v>
      </c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59"/>
      <c r="AJ32" s="59"/>
      <c r="AK32" s="59"/>
      <c r="AL32" s="59"/>
      <c r="AM32" s="73"/>
    </row>
    <row r="33" spans="1:39" s="58" customFormat="1" ht="20.100000000000001" customHeight="1">
      <c r="A33" s="63"/>
      <c r="B33" s="325" t="s">
        <v>311</v>
      </c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100"/>
      <c r="U33" s="99"/>
      <c r="V33" s="325" t="s">
        <v>510</v>
      </c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59"/>
      <c r="AJ33" s="59"/>
      <c r="AK33" s="59"/>
      <c r="AL33" s="59"/>
      <c r="AM33" s="73"/>
    </row>
    <row r="34" spans="1:39" s="58" customFormat="1" ht="20.100000000000001" customHeight="1">
      <c r="A34" s="63"/>
      <c r="B34" s="325" t="s">
        <v>312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100"/>
      <c r="U34" s="99"/>
      <c r="V34" s="325" t="s">
        <v>511</v>
      </c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59"/>
      <c r="AJ34" s="59"/>
      <c r="AK34" s="59"/>
      <c r="AL34" s="59"/>
      <c r="AM34" s="73"/>
    </row>
    <row r="35" spans="1:39" s="58" customFormat="1" ht="20.100000000000001" customHeight="1">
      <c r="A35" s="63"/>
      <c r="B35" s="325" t="s">
        <v>313</v>
      </c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100"/>
      <c r="U35" s="99"/>
      <c r="V35" s="325" t="s">
        <v>512</v>
      </c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59"/>
      <c r="AJ35" s="59"/>
      <c r="AK35" s="59"/>
      <c r="AL35" s="59"/>
      <c r="AM35" s="73"/>
    </row>
    <row r="36" spans="1:39" s="58" customFormat="1" ht="20.100000000000001" customHeight="1">
      <c r="A36" s="63"/>
      <c r="B36" s="325" t="s">
        <v>314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100"/>
      <c r="U36" s="99"/>
      <c r="V36" s="325" t="s">
        <v>513</v>
      </c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59"/>
      <c r="AJ36" s="59"/>
      <c r="AK36" s="59"/>
      <c r="AL36" s="59"/>
      <c r="AM36" s="73"/>
    </row>
    <row r="37" spans="1:39" s="58" customFormat="1" ht="20.100000000000001" customHeight="1">
      <c r="A37" s="63"/>
      <c r="B37" s="325" t="s">
        <v>315</v>
      </c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100"/>
      <c r="U37" s="99"/>
      <c r="V37" s="325" t="s">
        <v>514</v>
      </c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59"/>
      <c r="AJ37" s="59"/>
      <c r="AK37" s="59"/>
      <c r="AL37" s="59"/>
      <c r="AM37" s="73"/>
    </row>
    <row r="38" spans="1:39" s="58" customFormat="1" ht="20.100000000000001" customHeight="1">
      <c r="A38" s="63"/>
      <c r="B38" s="325" t="s">
        <v>316</v>
      </c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100"/>
      <c r="U38" s="99"/>
      <c r="V38" s="325" t="s">
        <v>515</v>
      </c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59"/>
      <c r="AJ38" s="59"/>
      <c r="AK38" s="59"/>
      <c r="AL38" s="59"/>
      <c r="AM38" s="73"/>
    </row>
    <row r="39" spans="1:39" s="58" customFormat="1" ht="20.100000000000001" customHeight="1">
      <c r="A39" s="63"/>
      <c r="B39" s="327" t="s">
        <v>317</v>
      </c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5" t="s">
        <v>318</v>
      </c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59"/>
      <c r="AJ39" s="59"/>
      <c r="AK39" s="59"/>
      <c r="AL39" s="59"/>
      <c r="AM39" s="73"/>
    </row>
    <row r="40" spans="1:39" s="58" customFormat="1" ht="20.100000000000001" customHeight="1">
      <c r="A40" s="63"/>
      <c r="B40" s="325" t="s">
        <v>319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 t="s">
        <v>516</v>
      </c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59"/>
      <c r="AJ40" s="59"/>
      <c r="AK40" s="59"/>
      <c r="AL40" s="59"/>
      <c r="AM40" s="73"/>
    </row>
    <row r="41" spans="1:39">
      <c r="A41" s="4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44"/>
    </row>
    <row r="42" spans="1:39">
      <c r="A42" s="4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44"/>
    </row>
    <row r="43" spans="1:39">
      <c r="A43" s="4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44"/>
    </row>
    <row r="44" spans="1:39">
      <c r="A44" s="4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44"/>
    </row>
    <row r="45" spans="1:39" ht="13.5" thickBot="1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7"/>
    </row>
  </sheetData>
  <mergeCells count="80">
    <mergeCell ref="B40:U40"/>
    <mergeCell ref="V40:AH40"/>
    <mergeCell ref="B37:S37"/>
    <mergeCell ref="V37:AH37"/>
    <mergeCell ref="B38:S38"/>
    <mergeCell ref="V38:AH38"/>
    <mergeCell ref="B39:U39"/>
    <mergeCell ref="V39:AH39"/>
    <mergeCell ref="B34:S34"/>
    <mergeCell ref="V34:AH34"/>
    <mergeCell ref="B35:S35"/>
    <mergeCell ref="V35:AH35"/>
    <mergeCell ref="B36:S36"/>
    <mergeCell ref="V36:AH36"/>
    <mergeCell ref="B31:S31"/>
    <mergeCell ref="V31:AH31"/>
    <mergeCell ref="B32:S32"/>
    <mergeCell ref="V32:AH32"/>
    <mergeCell ref="B33:S33"/>
    <mergeCell ref="V33:AH33"/>
    <mergeCell ref="B28:S28"/>
    <mergeCell ref="V28:AH28"/>
    <mergeCell ref="B29:S29"/>
    <mergeCell ref="V29:AH29"/>
    <mergeCell ref="B30:S30"/>
    <mergeCell ref="V30:AH30"/>
    <mergeCell ref="B25:S25"/>
    <mergeCell ref="V25:AH25"/>
    <mergeCell ref="B26:S26"/>
    <mergeCell ref="V26:AH26"/>
    <mergeCell ref="B27:S27"/>
    <mergeCell ref="V27:AH27"/>
    <mergeCell ref="B24:S24"/>
    <mergeCell ref="V24:AH24"/>
    <mergeCell ref="V16:AH16"/>
    <mergeCell ref="B17:S17"/>
    <mergeCell ref="V17:AH17"/>
    <mergeCell ref="B18:S18"/>
    <mergeCell ref="V18:AH18"/>
    <mergeCell ref="B19:S19"/>
    <mergeCell ref="V19:AH19"/>
    <mergeCell ref="V21:AH21"/>
    <mergeCell ref="B22:S22"/>
    <mergeCell ref="V22:AH22"/>
    <mergeCell ref="B23:S23"/>
    <mergeCell ref="V23:AH23"/>
    <mergeCell ref="B12:P12"/>
    <mergeCell ref="B13:S13"/>
    <mergeCell ref="V13:AH13"/>
    <mergeCell ref="B14:S14"/>
    <mergeCell ref="V14:AH14"/>
    <mergeCell ref="B15:S15"/>
    <mergeCell ref="B20:S20"/>
    <mergeCell ref="V20:AH20"/>
    <mergeCell ref="B21:S21"/>
    <mergeCell ref="V15:AH15"/>
    <mergeCell ref="B16:S16"/>
    <mergeCell ref="S8:T8"/>
    <mergeCell ref="U8:V8"/>
    <mergeCell ref="W8:Y8"/>
    <mergeCell ref="Z8:AB8"/>
    <mergeCell ref="U7:V7"/>
    <mergeCell ref="W7:Y7"/>
    <mergeCell ref="Z7:AB7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</mergeCells>
  <pageMargins left="0.25" right="0.25" top="0.14299999999999999" bottom="0.14299999999999999" header="0" footer="0"/>
  <pageSetup paperSize="9" scale="80" fitToHeight="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view="pageBreakPreview" topLeftCell="A10" zoomScale="115" zoomScaleNormal="85" zoomScaleSheetLayoutView="115" zoomScalePageLayoutView="70" workbookViewId="0">
      <selection activeCell="AC15" sqref="AC15"/>
    </sheetView>
  </sheetViews>
  <sheetFormatPr defaultRowHeight="12.75"/>
  <cols>
    <col min="1" max="1" width="1.7109375" style="25" customWidth="1"/>
    <col min="2" max="2" width="4.85546875" style="25" customWidth="1"/>
    <col min="3" max="5" width="3" style="25" customWidth="1"/>
    <col min="6" max="6" width="1.42578125" style="25" customWidth="1"/>
    <col min="7" max="9" width="3" style="25" customWidth="1"/>
    <col min="10" max="10" width="2.42578125" style="25" customWidth="1"/>
    <col min="11" max="11" width="2.85546875" style="25" customWidth="1"/>
    <col min="12" max="12" width="4.140625" style="25" customWidth="1"/>
    <col min="13" max="13" width="3" style="25" customWidth="1"/>
    <col min="14" max="14" width="5" style="25" customWidth="1"/>
    <col min="15" max="15" width="3" style="25" customWidth="1"/>
    <col min="16" max="16" width="4.5703125" style="25" customWidth="1"/>
    <col min="17" max="17" width="3.140625" style="25" customWidth="1"/>
    <col min="18" max="18" width="4" style="25" customWidth="1"/>
    <col min="19" max="21" width="3" style="25" customWidth="1"/>
    <col min="22" max="22" width="6.28515625" style="25" customWidth="1"/>
    <col min="23" max="24" width="3" style="25" customWidth="1"/>
    <col min="25" max="25" width="1.85546875" style="25" customWidth="1"/>
    <col min="26" max="27" width="3" style="25" customWidth="1"/>
    <col min="28" max="28" width="1.5703125" style="25" customWidth="1"/>
    <col min="29" max="31" width="3" style="25" customWidth="1"/>
    <col min="32" max="32" width="4.7109375" style="25" customWidth="1"/>
    <col min="33" max="33" width="4.42578125" style="25" customWidth="1"/>
    <col min="34" max="36" width="3" style="25" customWidth="1"/>
    <col min="37" max="37" width="2.28515625" style="25" customWidth="1"/>
    <col min="38" max="38" width="5" style="25" customWidth="1"/>
    <col min="39" max="39" width="1.7109375" style="25" customWidth="1"/>
    <col min="40" max="16384" width="9.140625" style="25"/>
  </cols>
  <sheetData>
    <row r="1" spans="1:41" s="19" customFormat="1" ht="24.75" customHeight="1">
      <c r="A1" s="205" t="s">
        <v>232</v>
      </c>
      <c r="B1" s="206"/>
      <c r="C1" s="206"/>
      <c r="D1" s="206"/>
      <c r="E1" s="206"/>
      <c r="F1" s="206"/>
      <c r="G1" s="206"/>
      <c r="H1" s="206"/>
      <c r="I1" s="206"/>
      <c r="J1" s="207"/>
      <c r="K1" s="214" t="s">
        <v>36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217"/>
      <c r="AD1" s="318"/>
      <c r="AE1" s="318"/>
      <c r="AF1" s="318"/>
      <c r="AG1" s="318"/>
      <c r="AH1" s="318"/>
      <c r="AI1" s="318"/>
      <c r="AJ1" s="318"/>
      <c r="AK1" s="318"/>
      <c r="AL1" s="318"/>
      <c r="AM1" s="319"/>
      <c r="AN1" s="54"/>
      <c r="AO1" s="18"/>
    </row>
    <row r="2" spans="1:41" s="19" customFormat="1" ht="15" customHeight="1">
      <c r="A2" s="208"/>
      <c r="B2" s="209"/>
      <c r="C2" s="209"/>
      <c r="D2" s="209"/>
      <c r="E2" s="209"/>
      <c r="F2" s="209"/>
      <c r="G2" s="209"/>
      <c r="H2" s="209"/>
      <c r="I2" s="209"/>
      <c r="J2" s="210"/>
      <c r="K2" s="215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320"/>
      <c r="AD2" s="321"/>
      <c r="AE2" s="321"/>
      <c r="AF2" s="321"/>
      <c r="AG2" s="321"/>
      <c r="AH2" s="321"/>
      <c r="AI2" s="321"/>
      <c r="AJ2" s="321"/>
      <c r="AK2" s="321"/>
      <c r="AL2" s="321"/>
      <c r="AM2" s="322"/>
      <c r="AN2" s="54"/>
      <c r="AO2" s="18"/>
    </row>
    <row r="3" spans="1:41" s="19" customFormat="1" ht="12.75" customHeight="1">
      <c r="A3" s="208"/>
      <c r="B3" s="209"/>
      <c r="C3" s="209"/>
      <c r="D3" s="209"/>
      <c r="E3" s="209"/>
      <c r="F3" s="209"/>
      <c r="G3" s="209"/>
      <c r="H3" s="209"/>
      <c r="I3" s="209"/>
      <c r="J3" s="210"/>
      <c r="K3" s="215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320"/>
      <c r="AD3" s="321"/>
      <c r="AE3" s="321"/>
      <c r="AF3" s="321"/>
      <c r="AG3" s="321"/>
      <c r="AH3" s="321"/>
      <c r="AI3" s="321"/>
      <c r="AJ3" s="321"/>
      <c r="AK3" s="321"/>
      <c r="AL3" s="321"/>
      <c r="AM3" s="322"/>
      <c r="AN3" s="54"/>
      <c r="AO3" s="18"/>
    </row>
    <row r="4" spans="1:41" s="19" customFormat="1" ht="56.25" customHeight="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216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320"/>
      <c r="AD4" s="321"/>
      <c r="AE4" s="321"/>
      <c r="AF4" s="321"/>
      <c r="AG4" s="321"/>
      <c r="AH4" s="321"/>
      <c r="AI4" s="321"/>
      <c r="AJ4" s="321"/>
      <c r="AK4" s="321"/>
      <c r="AL4" s="321"/>
      <c r="AM4" s="322"/>
      <c r="AN4" s="54"/>
      <c r="AO4" s="18"/>
    </row>
    <row r="5" spans="1:41" s="19" customFormat="1" ht="11.25" customHeight="1">
      <c r="A5" s="208"/>
      <c r="B5" s="209"/>
      <c r="C5" s="209"/>
      <c r="D5" s="209"/>
      <c r="E5" s="209"/>
      <c r="F5" s="209"/>
      <c r="G5" s="209"/>
      <c r="H5" s="209"/>
      <c r="I5" s="209"/>
      <c r="J5" s="210"/>
      <c r="K5" s="301" t="str">
        <f>CONCATENATE(Cover!K5)</f>
        <v>SET POINT &amp; ALARM LIST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3"/>
      <c r="AC5" s="320"/>
      <c r="AD5" s="321"/>
      <c r="AE5" s="321"/>
      <c r="AF5" s="321"/>
      <c r="AG5" s="321"/>
      <c r="AH5" s="321"/>
      <c r="AI5" s="321"/>
      <c r="AJ5" s="321"/>
      <c r="AK5" s="321"/>
      <c r="AL5" s="321"/>
      <c r="AM5" s="322"/>
      <c r="AN5" s="54"/>
      <c r="AO5" s="18"/>
    </row>
    <row r="6" spans="1:41" s="19" customFormat="1" ht="6.75" customHeight="1">
      <c r="A6" s="208"/>
      <c r="B6" s="209"/>
      <c r="C6" s="209"/>
      <c r="D6" s="209"/>
      <c r="E6" s="209"/>
      <c r="F6" s="209"/>
      <c r="G6" s="209"/>
      <c r="H6" s="209"/>
      <c r="I6" s="209"/>
      <c r="J6" s="210"/>
      <c r="K6" s="304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6"/>
      <c r="AC6" s="320"/>
      <c r="AD6" s="321"/>
      <c r="AE6" s="321"/>
      <c r="AF6" s="321"/>
      <c r="AG6" s="321"/>
      <c r="AH6" s="321"/>
      <c r="AI6" s="321"/>
      <c r="AJ6" s="321"/>
      <c r="AK6" s="321"/>
      <c r="AL6" s="321"/>
      <c r="AM6" s="322"/>
      <c r="AN6" s="54"/>
      <c r="AO6" s="18"/>
    </row>
    <row r="7" spans="1:41" s="18" customFormat="1" ht="18" customHeight="1">
      <c r="A7" s="232" t="s">
        <v>11</v>
      </c>
      <c r="B7" s="323"/>
      <c r="C7" s="323"/>
      <c r="D7" s="323"/>
      <c r="E7" s="323"/>
      <c r="F7" s="323"/>
      <c r="G7" s="323"/>
      <c r="H7" s="323"/>
      <c r="I7" s="323"/>
      <c r="J7" s="324"/>
      <c r="K7" s="307" t="s">
        <v>12</v>
      </c>
      <c r="L7" s="235"/>
      <c r="M7" s="235" t="s">
        <v>13</v>
      </c>
      <c r="N7" s="235"/>
      <c r="O7" s="235" t="s">
        <v>14</v>
      </c>
      <c r="P7" s="235"/>
      <c r="Q7" s="235" t="s">
        <v>15</v>
      </c>
      <c r="R7" s="235"/>
      <c r="S7" s="235" t="s">
        <v>16</v>
      </c>
      <c r="T7" s="235"/>
      <c r="U7" s="235" t="s">
        <v>17</v>
      </c>
      <c r="V7" s="235"/>
      <c r="W7" s="245" t="s">
        <v>18</v>
      </c>
      <c r="X7" s="245"/>
      <c r="Y7" s="245"/>
      <c r="Z7" s="246" t="s">
        <v>19</v>
      </c>
      <c r="AA7" s="246"/>
      <c r="AB7" s="246"/>
      <c r="AC7" s="247" t="s">
        <v>358</v>
      </c>
      <c r="AD7" s="248"/>
      <c r="AE7" s="248"/>
      <c r="AF7" s="248"/>
      <c r="AG7" s="248"/>
      <c r="AH7" s="248"/>
      <c r="AI7" s="248"/>
      <c r="AJ7" s="248"/>
      <c r="AK7" s="248"/>
      <c r="AL7" s="248"/>
      <c r="AM7" s="249"/>
      <c r="AN7" s="54"/>
    </row>
    <row r="8" spans="1:41" s="18" customFormat="1" ht="17.25" customHeight="1" thickBot="1">
      <c r="A8" s="253" t="s">
        <v>25</v>
      </c>
      <c r="B8" s="254"/>
      <c r="C8" s="254"/>
      <c r="D8" s="254"/>
      <c r="E8" s="254"/>
      <c r="F8" s="254"/>
      <c r="G8" s="254"/>
      <c r="H8" s="254"/>
      <c r="I8" s="254"/>
      <c r="J8" s="255"/>
      <c r="K8" s="256" t="s">
        <v>26</v>
      </c>
      <c r="L8" s="257"/>
      <c r="M8" s="299" t="str">
        <f>CONCATENATE([11]Cover!M8)</f>
        <v>GCS</v>
      </c>
      <c r="N8" s="300"/>
      <c r="O8" s="256" t="s">
        <v>27</v>
      </c>
      <c r="P8" s="257"/>
      <c r="Q8" s="299" t="str">
        <f>CONCATENATE([11]Cover!Q8)</f>
        <v>120</v>
      </c>
      <c r="R8" s="300"/>
      <c r="S8" s="256" t="str">
        <f>[11]Cover!S8</f>
        <v>IN</v>
      </c>
      <c r="T8" s="257"/>
      <c r="U8" s="256" t="str">
        <f>[11]Cover!U8</f>
        <v>LI</v>
      </c>
      <c r="V8" s="257"/>
      <c r="W8" s="310" t="str">
        <f>CONCATENATE(Cover!W8)</f>
        <v>0006</v>
      </c>
      <c r="X8" s="311"/>
      <c r="Y8" s="312"/>
      <c r="Z8" s="263" t="s">
        <v>7</v>
      </c>
      <c r="AA8" s="264"/>
      <c r="AB8" s="265"/>
      <c r="AC8" s="250"/>
      <c r="AD8" s="251"/>
      <c r="AE8" s="251"/>
      <c r="AF8" s="251"/>
      <c r="AG8" s="251"/>
      <c r="AH8" s="251"/>
      <c r="AI8" s="251"/>
      <c r="AJ8" s="251"/>
      <c r="AK8" s="251"/>
      <c r="AL8" s="251"/>
      <c r="AM8" s="252"/>
      <c r="AN8" s="55"/>
    </row>
    <row r="9" spans="1:41" ht="13.5" thickBot="1"/>
    <row r="10" spans="1:41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1"/>
    </row>
    <row r="11" spans="1:41" ht="20.100000000000001" customHeight="1">
      <c r="A11" s="72"/>
      <c r="B11" s="332" t="s">
        <v>234</v>
      </c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3"/>
    </row>
    <row r="12" spans="1:41" s="58" customFormat="1" ht="20.100000000000001" customHeight="1">
      <c r="A12" s="63"/>
      <c r="B12" s="62"/>
      <c r="C12" s="334" t="s">
        <v>214</v>
      </c>
      <c r="D12" s="334"/>
      <c r="E12" s="334"/>
      <c r="F12" s="329"/>
      <c r="G12" s="329"/>
      <c r="H12" s="329"/>
      <c r="I12" s="334" t="s">
        <v>215</v>
      </c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73"/>
    </row>
    <row r="13" spans="1:41" s="58" customFormat="1" ht="20.100000000000001" customHeight="1">
      <c r="A13" s="63"/>
      <c r="B13" s="62"/>
      <c r="C13" s="330" t="s">
        <v>487</v>
      </c>
      <c r="D13" s="330"/>
      <c r="E13" s="330"/>
      <c r="F13" s="331"/>
      <c r="G13" s="331"/>
      <c r="H13" s="331"/>
      <c r="I13" s="330" t="s">
        <v>488</v>
      </c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73"/>
    </row>
    <row r="14" spans="1:41" s="58" customFormat="1" ht="20.100000000000001" customHeight="1">
      <c r="A14" s="63"/>
      <c r="B14" s="62"/>
      <c r="C14" s="330" t="s">
        <v>489</v>
      </c>
      <c r="D14" s="330"/>
      <c r="E14" s="330"/>
      <c r="F14" s="331"/>
      <c r="G14" s="331"/>
      <c r="H14" s="331"/>
      <c r="I14" s="330" t="s">
        <v>490</v>
      </c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73"/>
    </row>
    <row r="15" spans="1:41" s="58" customFormat="1" ht="20.100000000000001" customHeight="1">
      <c r="A15" s="63"/>
      <c r="B15" s="62"/>
      <c r="C15" s="334" t="s">
        <v>457</v>
      </c>
      <c r="D15" s="334"/>
      <c r="E15" s="334"/>
      <c r="F15" s="329"/>
      <c r="G15" s="329"/>
      <c r="H15" s="329"/>
      <c r="I15" s="334" t="s">
        <v>458</v>
      </c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73"/>
    </row>
    <row r="16" spans="1:41" s="58" customFormat="1" ht="20.100000000000001" customHeight="1">
      <c r="A16" s="63"/>
      <c r="B16" s="62"/>
      <c r="C16" s="330" t="s">
        <v>469</v>
      </c>
      <c r="D16" s="330"/>
      <c r="E16" s="330"/>
      <c r="F16" s="331"/>
      <c r="G16" s="331"/>
      <c r="H16" s="331"/>
      <c r="I16" s="330" t="s">
        <v>473</v>
      </c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73"/>
    </row>
    <row r="17" spans="1:39" s="58" customFormat="1" ht="20.100000000000001" customHeight="1">
      <c r="A17" s="63"/>
      <c r="B17" s="62"/>
      <c r="C17" s="330" t="s">
        <v>470</v>
      </c>
      <c r="D17" s="330"/>
      <c r="E17" s="330"/>
      <c r="F17" s="331"/>
      <c r="G17" s="331"/>
      <c r="H17" s="331"/>
      <c r="I17" s="330" t="s">
        <v>474</v>
      </c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73"/>
    </row>
    <row r="18" spans="1:39" s="58" customFormat="1" ht="20.100000000000001" customHeight="1">
      <c r="A18" s="63"/>
      <c r="B18" s="62"/>
      <c r="C18" s="330" t="s">
        <v>471</v>
      </c>
      <c r="D18" s="330"/>
      <c r="E18" s="330"/>
      <c r="F18" s="204"/>
      <c r="G18" s="204"/>
      <c r="H18" s="204"/>
      <c r="I18" s="330" t="s">
        <v>475</v>
      </c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73"/>
    </row>
    <row r="19" spans="1:39" s="58" customFormat="1" ht="20.100000000000001" customHeight="1">
      <c r="A19" s="63"/>
      <c r="B19" s="62"/>
      <c r="C19" s="330" t="s">
        <v>472</v>
      </c>
      <c r="D19" s="330"/>
      <c r="E19" s="330"/>
      <c r="F19" s="204"/>
      <c r="G19" s="204"/>
      <c r="H19" s="204"/>
      <c r="I19" s="330" t="s">
        <v>476</v>
      </c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73"/>
    </row>
    <row r="20" spans="1:39" s="58" customFormat="1" ht="20.100000000000001" customHeight="1">
      <c r="A20" s="63"/>
      <c r="B20" s="62"/>
      <c r="C20" s="334" t="s">
        <v>459</v>
      </c>
      <c r="D20" s="334"/>
      <c r="E20" s="334"/>
      <c r="F20" s="65"/>
      <c r="G20" s="65"/>
      <c r="H20" s="65"/>
      <c r="I20" s="334" t="s">
        <v>460</v>
      </c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73"/>
    </row>
    <row r="21" spans="1:39" s="58" customFormat="1" ht="20.100000000000001" customHeight="1">
      <c r="A21" s="63"/>
      <c r="B21" s="62"/>
      <c r="C21" s="330" t="s">
        <v>477</v>
      </c>
      <c r="D21" s="330"/>
      <c r="E21" s="330"/>
      <c r="F21" s="331"/>
      <c r="G21" s="331"/>
      <c r="H21" s="331"/>
      <c r="I21" s="330" t="s">
        <v>480</v>
      </c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73"/>
    </row>
    <row r="22" spans="1:39" s="58" customFormat="1" ht="20.100000000000001" customHeight="1">
      <c r="A22" s="63"/>
      <c r="B22" s="62"/>
      <c r="C22" s="330" t="s">
        <v>478</v>
      </c>
      <c r="D22" s="330"/>
      <c r="E22" s="330"/>
      <c r="F22" s="331"/>
      <c r="G22" s="331"/>
      <c r="H22" s="331"/>
      <c r="I22" s="330" t="s">
        <v>481</v>
      </c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73"/>
    </row>
    <row r="23" spans="1:39" s="58" customFormat="1" ht="20.100000000000001" customHeight="1">
      <c r="A23" s="63"/>
      <c r="B23" s="62"/>
      <c r="C23" s="330" t="s">
        <v>479</v>
      </c>
      <c r="D23" s="330"/>
      <c r="E23" s="330"/>
      <c r="F23" s="204"/>
      <c r="G23" s="204"/>
      <c r="H23" s="204"/>
      <c r="I23" s="330" t="s">
        <v>482</v>
      </c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73"/>
    </row>
    <row r="24" spans="1:39" s="58" customFormat="1" ht="20.100000000000001" customHeight="1">
      <c r="A24" s="63"/>
      <c r="B24" s="62"/>
      <c r="C24" s="334" t="s">
        <v>453</v>
      </c>
      <c r="D24" s="334"/>
      <c r="E24" s="334"/>
      <c r="F24" s="329"/>
      <c r="G24" s="329"/>
      <c r="H24" s="329"/>
      <c r="I24" s="334" t="s">
        <v>454</v>
      </c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73"/>
    </row>
    <row r="25" spans="1:39" s="58" customFormat="1" ht="20.100000000000001" customHeight="1">
      <c r="A25" s="63"/>
      <c r="B25" s="62"/>
      <c r="C25" s="330" t="s">
        <v>483</v>
      </c>
      <c r="D25" s="330"/>
      <c r="E25" s="330"/>
      <c r="F25" s="331"/>
      <c r="G25" s="331"/>
      <c r="H25" s="331"/>
      <c r="I25" s="330" t="s">
        <v>484</v>
      </c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73"/>
    </row>
    <row r="26" spans="1:39" s="58" customFormat="1" ht="20.100000000000001" customHeight="1">
      <c r="A26" s="63"/>
      <c r="B26" s="62"/>
      <c r="C26" s="330" t="s">
        <v>485</v>
      </c>
      <c r="D26" s="330"/>
      <c r="E26" s="330"/>
      <c r="F26" s="331"/>
      <c r="G26" s="331"/>
      <c r="H26" s="331"/>
      <c r="I26" s="330" t="s">
        <v>486</v>
      </c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73"/>
    </row>
    <row r="27" spans="1:39" s="58" customFormat="1" ht="20.100000000000001" customHeight="1">
      <c r="A27" s="63"/>
      <c r="B27" s="62"/>
      <c r="C27" s="330" t="s">
        <v>455</v>
      </c>
      <c r="D27" s="330"/>
      <c r="E27" s="330"/>
      <c r="F27" s="331"/>
      <c r="G27" s="331"/>
      <c r="H27" s="331"/>
      <c r="I27" s="330" t="s">
        <v>456</v>
      </c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73"/>
    </row>
    <row r="28" spans="1:39" s="58" customFormat="1" ht="20.100000000000001" customHeight="1">
      <c r="A28" s="63"/>
      <c r="B28" s="62"/>
      <c r="C28" s="330" t="s">
        <v>461</v>
      </c>
      <c r="D28" s="330"/>
      <c r="E28" s="330"/>
      <c r="F28" s="331"/>
      <c r="G28" s="331"/>
      <c r="H28" s="331"/>
      <c r="I28" s="330" t="s">
        <v>462</v>
      </c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73"/>
    </row>
    <row r="29" spans="1:39" s="58" customFormat="1" ht="20.100000000000001" customHeight="1">
      <c r="A29" s="63"/>
      <c r="B29" s="62"/>
      <c r="C29" s="328" t="s">
        <v>465</v>
      </c>
      <c r="D29" s="328"/>
      <c r="E29" s="328"/>
      <c r="F29" s="329"/>
      <c r="G29" s="329"/>
      <c r="H29" s="329"/>
      <c r="I29" s="328" t="s">
        <v>466</v>
      </c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73"/>
    </row>
    <row r="30" spans="1:39" s="58" customFormat="1" ht="20.100000000000001" customHeight="1">
      <c r="A30" s="63"/>
      <c r="B30" s="62"/>
      <c r="C30" s="330" t="s">
        <v>463</v>
      </c>
      <c r="D30" s="330"/>
      <c r="E30" s="330"/>
      <c r="F30" s="331"/>
      <c r="G30" s="331"/>
      <c r="H30" s="331"/>
      <c r="I30" s="330" t="s">
        <v>464</v>
      </c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73"/>
    </row>
    <row r="31" spans="1:39" s="58" customFormat="1" ht="20.100000000000001" customHeight="1">
      <c r="A31" s="63"/>
      <c r="B31" s="62"/>
      <c r="C31" s="328" t="s">
        <v>467</v>
      </c>
      <c r="D31" s="328"/>
      <c r="E31" s="328"/>
      <c r="F31" s="329"/>
      <c r="G31" s="329"/>
      <c r="H31" s="329"/>
      <c r="I31" s="328" t="s">
        <v>468</v>
      </c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73"/>
    </row>
    <row r="32" spans="1:39" s="58" customFormat="1" ht="20.100000000000001" customHeight="1">
      <c r="A32" s="63"/>
      <c r="B32" s="62"/>
      <c r="C32" s="337"/>
      <c r="D32" s="337"/>
      <c r="E32" s="337"/>
      <c r="F32" s="336"/>
      <c r="G32" s="336"/>
      <c r="H32" s="336"/>
      <c r="I32" s="64"/>
      <c r="J32" s="61"/>
      <c r="K32" s="61"/>
      <c r="L32" s="67"/>
      <c r="M32" s="67"/>
      <c r="N32" s="67"/>
      <c r="O32" s="67"/>
      <c r="P32" s="67"/>
      <c r="Q32" s="67"/>
      <c r="R32" s="6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2"/>
      <c r="AI32" s="62"/>
      <c r="AJ32" s="62"/>
      <c r="AK32" s="62"/>
      <c r="AL32" s="62"/>
      <c r="AM32" s="73"/>
    </row>
    <row r="33" spans="1:39" s="58" customFormat="1" ht="20.100000000000001" customHeight="1">
      <c r="A33" s="63"/>
      <c r="B33" s="62"/>
      <c r="C33" s="335" t="s">
        <v>261</v>
      </c>
      <c r="D33" s="335"/>
      <c r="E33" s="335"/>
      <c r="F33" s="336"/>
      <c r="G33" s="336"/>
      <c r="H33" s="336"/>
      <c r="I33" s="64"/>
      <c r="J33" s="61"/>
      <c r="K33" s="61"/>
      <c r="L33" s="67"/>
      <c r="M33" s="67"/>
      <c r="N33" s="67"/>
      <c r="O33" s="67"/>
      <c r="P33" s="67"/>
      <c r="Q33" s="67"/>
      <c r="R33" s="67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2"/>
      <c r="AI33" s="62"/>
      <c r="AJ33" s="62"/>
      <c r="AK33" s="62"/>
      <c r="AL33" s="62"/>
      <c r="AM33" s="73"/>
    </row>
    <row r="34" spans="1:39" s="58" customFormat="1" ht="20.100000000000001" customHeight="1">
      <c r="A34" s="63"/>
      <c r="B34" s="62"/>
      <c r="C34" s="334" t="s">
        <v>67</v>
      </c>
      <c r="D34" s="334"/>
      <c r="E34" s="334"/>
      <c r="F34" s="334"/>
      <c r="G34" s="334"/>
      <c r="H34" s="334"/>
      <c r="I34" s="334"/>
      <c r="J34" s="334"/>
      <c r="K34" s="334"/>
      <c r="L34" s="334"/>
      <c r="M34" s="67"/>
      <c r="N34" s="67"/>
      <c r="O34" s="67"/>
      <c r="P34" s="67"/>
      <c r="Q34" s="67"/>
      <c r="R34" s="67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2"/>
      <c r="AI34" s="62"/>
      <c r="AJ34" s="62"/>
      <c r="AK34" s="62"/>
      <c r="AL34" s="62"/>
      <c r="AM34" s="73"/>
    </row>
    <row r="35" spans="1:39" s="58" customFormat="1" ht="20.100000000000001" customHeight="1">
      <c r="A35" s="63"/>
      <c r="B35" s="62"/>
      <c r="C35" s="76" t="s">
        <v>267</v>
      </c>
      <c r="D35" s="76"/>
      <c r="E35" s="76"/>
      <c r="F35" s="77"/>
      <c r="G35" s="77"/>
      <c r="H35" s="77"/>
      <c r="I35" s="75"/>
      <c r="J35" s="74"/>
      <c r="K35" s="74"/>
      <c r="L35" s="67"/>
      <c r="M35" s="67"/>
      <c r="N35" s="67"/>
      <c r="O35" s="67"/>
      <c r="P35" s="67"/>
      <c r="Q35" s="67"/>
      <c r="R35" s="67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2"/>
      <c r="AI35" s="62"/>
      <c r="AJ35" s="62"/>
      <c r="AK35" s="62"/>
      <c r="AL35" s="62"/>
      <c r="AM35" s="73"/>
    </row>
    <row r="36" spans="1:39" s="58" customFormat="1" ht="20.100000000000001" customHeight="1">
      <c r="A36" s="63"/>
      <c r="B36" s="62"/>
      <c r="C36" s="64"/>
      <c r="D36" s="64"/>
      <c r="E36" s="64"/>
      <c r="F36" s="65"/>
      <c r="G36" s="65"/>
      <c r="H36" s="65"/>
      <c r="I36" s="64"/>
      <c r="J36" s="61"/>
      <c r="K36" s="61"/>
      <c r="L36" s="67"/>
      <c r="M36" s="67"/>
      <c r="N36" s="67"/>
      <c r="O36" s="67"/>
      <c r="P36" s="67"/>
      <c r="Q36" s="67"/>
      <c r="R36" s="67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2"/>
      <c r="AI36" s="62"/>
      <c r="AJ36" s="62"/>
      <c r="AK36" s="62"/>
      <c r="AL36" s="62"/>
      <c r="AM36" s="73"/>
    </row>
    <row r="37" spans="1:39" s="58" customFormat="1" ht="20.100000000000001" customHeight="1">
      <c r="A37" s="63"/>
      <c r="B37" s="62"/>
      <c r="C37" s="64"/>
      <c r="D37" s="64"/>
      <c r="E37" s="64"/>
      <c r="F37" s="65"/>
      <c r="G37" s="65"/>
      <c r="H37" s="65"/>
      <c r="I37" s="64"/>
      <c r="J37" s="61"/>
      <c r="K37" s="61"/>
      <c r="L37" s="67"/>
      <c r="M37" s="67"/>
      <c r="N37" s="67"/>
      <c r="O37" s="67"/>
      <c r="P37" s="67"/>
      <c r="Q37" s="67"/>
      <c r="R37" s="67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2"/>
      <c r="AI37" s="62"/>
      <c r="AJ37" s="62"/>
      <c r="AK37" s="62"/>
      <c r="AL37" s="62"/>
      <c r="AM37" s="73"/>
    </row>
    <row r="38" spans="1:39" s="58" customFormat="1" ht="20.100000000000001" customHeight="1">
      <c r="A38" s="63"/>
      <c r="B38" s="62"/>
      <c r="C38" s="64"/>
      <c r="D38" s="64"/>
      <c r="E38" s="64"/>
      <c r="F38" s="65"/>
      <c r="G38" s="65"/>
      <c r="H38" s="65"/>
      <c r="I38" s="64"/>
      <c r="J38" s="61"/>
      <c r="K38" s="61"/>
      <c r="L38" s="67"/>
      <c r="M38" s="67"/>
      <c r="N38" s="67"/>
      <c r="O38" s="67"/>
      <c r="P38" s="67"/>
      <c r="Q38" s="67"/>
      <c r="R38" s="67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2"/>
      <c r="AI38" s="62"/>
      <c r="AJ38" s="62"/>
      <c r="AK38" s="62"/>
      <c r="AL38" s="62"/>
      <c r="AM38" s="73"/>
    </row>
    <row r="39" spans="1:39" s="58" customFormat="1" ht="20.100000000000001" customHeight="1">
      <c r="A39" s="63"/>
      <c r="B39" s="62"/>
      <c r="C39" s="64"/>
      <c r="D39" s="64"/>
      <c r="E39" s="64"/>
      <c r="F39" s="65"/>
      <c r="G39" s="65"/>
      <c r="H39" s="65"/>
      <c r="I39" s="64"/>
      <c r="J39" s="61"/>
      <c r="K39" s="61"/>
      <c r="L39" s="67"/>
      <c r="M39" s="67"/>
      <c r="N39" s="67"/>
      <c r="O39" s="67"/>
      <c r="P39" s="67"/>
      <c r="Q39" s="67"/>
      <c r="R39" s="67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2"/>
      <c r="AI39" s="62"/>
      <c r="AJ39" s="62"/>
      <c r="AK39" s="62"/>
      <c r="AL39" s="62"/>
      <c r="AM39" s="73"/>
    </row>
    <row r="40" spans="1:39" s="58" customFormat="1" ht="20.100000000000001" customHeight="1">
      <c r="A40" s="63"/>
      <c r="B40" s="62"/>
      <c r="C40" s="64"/>
      <c r="D40" s="64"/>
      <c r="E40" s="64"/>
      <c r="F40" s="65"/>
      <c r="G40" s="65"/>
      <c r="H40" s="65"/>
      <c r="I40" s="64"/>
      <c r="J40" s="61"/>
      <c r="K40" s="61"/>
      <c r="L40" s="67"/>
      <c r="M40" s="67"/>
      <c r="N40" s="67"/>
      <c r="O40" s="67"/>
      <c r="P40" s="67"/>
      <c r="Q40" s="67"/>
      <c r="R40" s="67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2"/>
      <c r="AI40" s="62"/>
      <c r="AJ40" s="62"/>
      <c r="AK40" s="62"/>
      <c r="AL40" s="62"/>
      <c r="AM40" s="73"/>
    </row>
    <row r="41" spans="1:39" s="58" customFormat="1" ht="20.100000000000001" customHeight="1">
      <c r="A41" s="63"/>
      <c r="B41" s="62"/>
      <c r="C41" s="64"/>
      <c r="D41" s="64"/>
      <c r="E41" s="64"/>
      <c r="F41" s="65"/>
      <c r="G41" s="65"/>
      <c r="H41" s="65"/>
      <c r="I41" s="64"/>
      <c r="J41" s="61"/>
      <c r="K41" s="61"/>
      <c r="L41" s="67"/>
      <c r="M41" s="67"/>
      <c r="N41" s="67"/>
      <c r="O41" s="67"/>
      <c r="P41" s="67"/>
      <c r="Q41" s="67"/>
      <c r="R41" s="67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2"/>
      <c r="AI41" s="62"/>
      <c r="AJ41" s="62"/>
      <c r="AK41" s="62"/>
      <c r="AL41" s="62"/>
      <c r="AM41" s="73"/>
    </row>
    <row r="42" spans="1:39">
      <c r="A42" s="4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44"/>
    </row>
    <row r="43" spans="1:39">
      <c r="A43" s="4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44"/>
    </row>
    <row r="44" spans="1:39">
      <c r="A44" s="4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44"/>
    </row>
    <row r="45" spans="1:39">
      <c r="A45" s="4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44"/>
    </row>
    <row r="46" spans="1:39">
      <c r="A46" s="4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44"/>
    </row>
    <row r="47" spans="1:39" ht="13.5" thickBot="1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7"/>
    </row>
  </sheetData>
  <mergeCells count="85">
    <mergeCell ref="C34:L34"/>
    <mergeCell ref="F12:H12"/>
    <mergeCell ref="C13:E13"/>
    <mergeCell ref="C33:E33"/>
    <mergeCell ref="F33:H33"/>
    <mergeCell ref="C32:E32"/>
    <mergeCell ref="F32:H32"/>
    <mergeCell ref="I30:V30"/>
    <mergeCell ref="C30:E30"/>
    <mergeCell ref="F30:H30"/>
    <mergeCell ref="I19:V19"/>
    <mergeCell ref="C19:E19"/>
    <mergeCell ref="I17:V17"/>
    <mergeCell ref="C17:E17"/>
    <mergeCell ref="F17:H17"/>
    <mergeCell ref="I24:V24"/>
    <mergeCell ref="S8:T8"/>
    <mergeCell ref="C12:E12"/>
    <mergeCell ref="C24:E24"/>
    <mergeCell ref="F24:H24"/>
    <mergeCell ref="I20:V20"/>
    <mergeCell ref="C20:E20"/>
    <mergeCell ref="I15:V15"/>
    <mergeCell ref="C15:E15"/>
    <mergeCell ref="F15:H15"/>
    <mergeCell ref="A8:J8"/>
    <mergeCell ref="K8:L8"/>
    <mergeCell ref="M8:N8"/>
    <mergeCell ref="O8:P8"/>
    <mergeCell ref="Q8:R8"/>
    <mergeCell ref="Z8:AB8"/>
    <mergeCell ref="U7:V7"/>
    <mergeCell ref="W7:Y7"/>
    <mergeCell ref="Z7:AB7"/>
    <mergeCell ref="AC7:AM8"/>
    <mergeCell ref="U8:V8"/>
    <mergeCell ref="W8:Y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C27:E27"/>
    <mergeCell ref="F27:H27"/>
    <mergeCell ref="I27:V27"/>
    <mergeCell ref="B11:AM11"/>
    <mergeCell ref="F13:H13"/>
    <mergeCell ref="I13:V13"/>
    <mergeCell ref="C16:E16"/>
    <mergeCell ref="F16:H16"/>
    <mergeCell ref="I16:V16"/>
    <mergeCell ref="C18:E18"/>
    <mergeCell ref="I18:V18"/>
    <mergeCell ref="I26:V26"/>
    <mergeCell ref="C14:E14"/>
    <mergeCell ref="F14:H14"/>
    <mergeCell ref="I14:V14"/>
    <mergeCell ref="I12:V12"/>
    <mergeCell ref="C28:E28"/>
    <mergeCell ref="F28:H28"/>
    <mergeCell ref="I28:V28"/>
    <mergeCell ref="C29:E29"/>
    <mergeCell ref="F29:H29"/>
    <mergeCell ref="I29:V29"/>
    <mergeCell ref="C31:E31"/>
    <mergeCell ref="F31:H31"/>
    <mergeCell ref="I31:V31"/>
    <mergeCell ref="C21:E21"/>
    <mergeCell ref="F21:H21"/>
    <mergeCell ref="I21:V21"/>
    <mergeCell ref="C22:E22"/>
    <mergeCell ref="F22:H22"/>
    <mergeCell ref="I22:V22"/>
    <mergeCell ref="C23:E23"/>
    <mergeCell ref="I23:V23"/>
    <mergeCell ref="C25:E25"/>
    <mergeCell ref="F25:H25"/>
    <mergeCell ref="I25:V25"/>
    <mergeCell ref="C26:E26"/>
    <mergeCell ref="F26:H26"/>
  </mergeCells>
  <pageMargins left="0.25" right="0.25" top="0.14299999999999999" bottom="0.14299999999999999" header="0" footer="0"/>
  <pageSetup paperSize="9" scale="80" fitToHeight="0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154"/>
  <sheetViews>
    <sheetView showGridLines="0" tabSelected="1" view="pageBreakPreview" topLeftCell="A10" zoomScale="70" zoomScaleNormal="70" zoomScaleSheetLayoutView="70" workbookViewId="0">
      <pane ySplit="2" topLeftCell="A12" activePane="bottomLeft" state="frozen"/>
      <selection activeCell="A10" sqref="A10"/>
      <selection pane="bottomLeft" activeCell="K14" sqref="K14:L14"/>
    </sheetView>
  </sheetViews>
  <sheetFormatPr defaultColWidth="9.140625" defaultRowHeight="12.75"/>
  <cols>
    <col min="1" max="1" width="1.42578125" style="3" customWidth="1"/>
    <col min="2" max="2" width="9" style="3" customWidth="1"/>
    <col min="3" max="3" width="18.140625" style="3" customWidth="1"/>
    <col min="4" max="4" width="33.140625" style="3" hidden="1" customWidth="1"/>
    <col min="5" max="5" width="3" style="3" customWidth="1"/>
    <col min="6" max="6" width="5.28515625" style="3" customWidth="1"/>
    <col min="7" max="7" width="20.42578125" style="3" customWidth="1"/>
    <col min="8" max="8" width="17.7109375" style="3" customWidth="1"/>
    <col min="9" max="10" width="15.28515625" style="3" customWidth="1"/>
    <col min="11" max="11" width="24.28515625" style="3" customWidth="1"/>
    <col min="12" max="12" width="26.5703125" style="3" customWidth="1"/>
    <col min="13" max="13" width="18.28515625" style="3" customWidth="1"/>
    <col min="14" max="14" width="19" style="3" customWidth="1"/>
    <col min="15" max="15" width="14.140625" style="3" customWidth="1"/>
    <col min="16" max="16" width="10.28515625" style="3" customWidth="1"/>
    <col min="17" max="17" width="10" style="3" customWidth="1"/>
    <col min="18" max="18" width="11.28515625" style="3" customWidth="1"/>
    <col min="19" max="19" width="16.7109375" style="3" customWidth="1"/>
    <col min="20" max="20" width="13.85546875" style="3" customWidth="1"/>
    <col min="21" max="21" width="1.5703125" style="3" customWidth="1"/>
    <col min="22" max="22" width="9.140625" style="3" hidden="1" customWidth="1"/>
    <col min="23" max="23" width="0.140625" style="3" hidden="1" customWidth="1"/>
    <col min="24" max="16384" width="9.140625" style="3"/>
  </cols>
  <sheetData>
    <row r="1" spans="1:212" ht="13.5" thickBot="1"/>
    <row r="2" spans="1:212" ht="24.75" customHeight="1">
      <c r="A2" s="80"/>
      <c r="B2" s="386"/>
      <c r="C2" s="387"/>
      <c r="D2" s="387"/>
      <c r="E2" s="387"/>
      <c r="F2" s="387"/>
      <c r="G2" s="387"/>
      <c r="H2" s="383" t="s">
        <v>36</v>
      </c>
      <c r="I2" s="383"/>
      <c r="J2" s="383"/>
      <c r="K2" s="383"/>
      <c r="L2" s="383"/>
      <c r="M2" s="383"/>
      <c r="N2" s="383"/>
      <c r="O2" s="383"/>
      <c r="P2" s="383"/>
      <c r="Q2" s="398"/>
      <c r="R2" s="398"/>
      <c r="S2" s="398"/>
      <c r="T2" s="399"/>
      <c r="U2" s="402"/>
      <c r="V2" s="1"/>
      <c r="W2" s="2"/>
    </row>
    <row r="3" spans="1:212" ht="15" customHeight="1">
      <c r="A3" s="80"/>
      <c r="B3" s="388"/>
      <c r="C3" s="389"/>
      <c r="D3" s="389"/>
      <c r="E3" s="389"/>
      <c r="F3" s="389"/>
      <c r="G3" s="389"/>
      <c r="H3" s="384"/>
      <c r="I3" s="384"/>
      <c r="J3" s="384"/>
      <c r="K3" s="384"/>
      <c r="L3" s="384"/>
      <c r="M3" s="384"/>
      <c r="N3" s="384"/>
      <c r="O3" s="384"/>
      <c r="P3" s="384"/>
      <c r="Q3" s="400"/>
      <c r="R3" s="400"/>
      <c r="S3" s="400"/>
      <c r="T3" s="401"/>
      <c r="U3" s="402"/>
      <c r="V3" s="4"/>
      <c r="W3" s="5"/>
    </row>
    <row r="4" spans="1:212" ht="36" customHeight="1">
      <c r="A4" s="80"/>
      <c r="B4" s="388"/>
      <c r="C4" s="389"/>
      <c r="D4" s="389"/>
      <c r="E4" s="389"/>
      <c r="F4" s="389"/>
      <c r="G4" s="389"/>
      <c r="H4" s="384"/>
      <c r="I4" s="384"/>
      <c r="J4" s="384"/>
      <c r="K4" s="384"/>
      <c r="L4" s="384"/>
      <c r="M4" s="384"/>
      <c r="N4" s="384"/>
      <c r="O4" s="384"/>
      <c r="P4" s="384"/>
      <c r="Q4" s="400"/>
      <c r="R4" s="400"/>
      <c r="S4" s="400"/>
      <c r="T4" s="401"/>
      <c r="U4" s="402"/>
      <c r="V4" s="4"/>
      <c r="W4" s="5"/>
    </row>
    <row r="5" spans="1:212" ht="45" customHeight="1">
      <c r="A5" s="80"/>
      <c r="B5" s="388"/>
      <c r="C5" s="389"/>
      <c r="D5" s="389"/>
      <c r="E5" s="389"/>
      <c r="F5" s="389"/>
      <c r="G5" s="389"/>
      <c r="H5" s="384"/>
      <c r="I5" s="384"/>
      <c r="J5" s="384"/>
      <c r="K5" s="384"/>
      <c r="L5" s="384"/>
      <c r="M5" s="384"/>
      <c r="N5" s="384"/>
      <c r="O5" s="384"/>
      <c r="P5" s="384"/>
      <c r="Q5" s="400"/>
      <c r="R5" s="400"/>
      <c r="S5" s="400"/>
      <c r="T5" s="401"/>
      <c r="U5" s="402"/>
      <c r="V5" s="4"/>
      <c r="W5" s="5"/>
    </row>
    <row r="6" spans="1:212" ht="11.25" customHeight="1">
      <c r="A6" s="80"/>
      <c r="B6" s="388"/>
      <c r="C6" s="389"/>
      <c r="D6" s="389"/>
      <c r="E6" s="389"/>
      <c r="F6" s="389"/>
      <c r="G6" s="389"/>
      <c r="H6" s="385" t="s">
        <v>216</v>
      </c>
      <c r="I6" s="385"/>
      <c r="J6" s="385"/>
      <c r="K6" s="385"/>
      <c r="L6" s="385"/>
      <c r="M6" s="385"/>
      <c r="N6" s="385"/>
      <c r="O6" s="385"/>
      <c r="P6" s="385"/>
      <c r="Q6" s="400"/>
      <c r="R6" s="400"/>
      <c r="S6" s="400"/>
      <c r="T6" s="401"/>
      <c r="U6" s="402"/>
      <c r="V6" s="4"/>
      <c r="W6" s="5"/>
    </row>
    <row r="7" spans="1:212" ht="22.5" customHeight="1">
      <c r="A7" s="80"/>
      <c r="B7" s="388"/>
      <c r="C7" s="389"/>
      <c r="D7" s="389"/>
      <c r="E7" s="389"/>
      <c r="F7" s="389"/>
      <c r="G7" s="389"/>
      <c r="H7" s="385"/>
      <c r="I7" s="385"/>
      <c r="J7" s="385"/>
      <c r="K7" s="385"/>
      <c r="L7" s="385"/>
      <c r="M7" s="385"/>
      <c r="N7" s="385"/>
      <c r="O7" s="385"/>
      <c r="P7" s="385"/>
      <c r="Q7" s="400"/>
      <c r="R7" s="400"/>
      <c r="S7" s="400"/>
      <c r="T7" s="401"/>
      <c r="U7" s="402"/>
      <c r="V7" s="4"/>
      <c r="W7" s="5"/>
    </row>
    <row r="8" spans="1:212" s="7" customFormat="1" ht="28.5" customHeight="1">
      <c r="A8" s="80"/>
      <c r="B8" s="390" t="s">
        <v>68</v>
      </c>
      <c r="C8" s="391"/>
      <c r="D8" s="391"/>
      <c r="E8" s="391"/>
      <c r="F8" s="391"/>
      <c r="G8" s="391"/>
      <c r="H8" s="78" t="s">
        <v>12</v>
      </c>
      <c r="I8" s="78" t="s">
        <v>13</v>
      </c>
      <c r="J8" s="78" t="s">
        <v>55</v>
      </c>
      <c r="K8" s="78" t="s">
        <v>15</v>
      </c>
      <c r="L8" s="78" t="s">
        <v>16</v>
      </c>
      <c r="M8" s="78" t="s">
        <v>17</v>
      </c>
      <c r="N8" s="6" t="s">
        <v>18</v>
      </c>
      <c r="O8" s="411" t="s">
        <v>19</v>
      </c>
      <c r="P8" s="411"/>
      <c r="Q8" s="405"/>
      <c r="R8" s="406"/>
      <c r="S8" s="406"/>
      <c r="T8" s="407"/>
      <c r="U8" s="402"/>
      <c r="V8" s="4"/>
      <c r="W8" s="5"/>
    </row>
    <row r="9" spans="1:212" s="7" customFormat="1" ht="32.25" customHeight="1" thickBot="1">
      <c r="A9" s="81"/>
      <c r="B9" s="392" t="s">
        <v>56</v>
      </c>
      <c r="C9" s="393"/>
      <c r="D9" s="393"/>
      <c r="E9" s="393"/>
      <c r="F9" s="393"/>
      <c r="G9" s="393"/>
      <c r="H9" s="79" t="s">
        <v>26</v>
      </c>
      <c r="I9" s="82" t="s">
        <v>219</v>
      </c>
      <c r="J9" s="79" t="s">
        <v>27</v>
      </c>
      <c r="K9" s="82">
        <v>120</v>
      </c>
      <c r="L9" s="79" t="s">
        <v>30</v>
      </c>
      <c r="M9" s="79" t="s">
        <v>31</v>
      </c>
      <c r="N9" s="15" t="s">
        <v>57</v>
      </c>
      <c r="O9" s="404" t="s">
        <v>7</v>
      </c>
      <c r="P9" s="404"/>
      <c r="Q9" s="408"/>
      <c r="R9" s="409"/>
      <c r="S9" s="409"/>
      <c r="T9" s="410"/>
      <c r="U9" s="402"/>
      <c r="V9" s="83"/>
      <c r="W9" s="84"/>
    </row>
    <row r="10" spans="1:212" s="11" customFormat="1" ht="36.75" customHeight="1">
      <c r="A10" s="8"/>
      <c r="B10" s="412" t="s">
        <v>58</v>
      </c>
      <c r="C10" s="413"/>
      <c r="D10" s="413"/>
      <c r="E10" s="414" t="s">
        <v>59</v>
      </c>
      <c r="F10" s="414"/>
      <c r="G10" s="414"/>
      <c r="H10" s="414"/>
      <c r="I10" s="414"/>
      <c r="J10" s="414"/>
      <c r="K10" s="414"/>
      <c r="L10" s="414"/>
      <c r="M10" s="414"/>
      <c r="N10" s="415" t="s">
        <v>60</v>
      </c>
      <c r="O10" s="415"/>
      <c r="P10" s="415"/>
      <c r="Q10" s="415"/>
      <c r="R10" s="415" t="s">
        <v>52</v>
      </c>
      <c r="S10" s="415" t="s">
        <v>53</v>
      </c>
      <c r="T10" s="417" t="s">
        <v>54</v>
      </c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s="11" customFormat="1" ht="54.75" customHeight="1" thickBot="1">
      <c r="A11" s="8"/>
      <c r="B11" s="85" t="s">
        <v>33</v>
      </c>
      <c r="C11" s="86" t="s">
        <v>43</v>
      </c>
      <c r="D11" s="86" t="s">
        <v>34</v>
      </c>
      <c r="E11" s="416" t="s">
        <v>44</v>
      </c>
      <c r="F11" s="416"/>
      <c r="G11" s="416"/>
      <c r="H11" s="416"/>
      <c r="I11" s="403" t="s">
        <v>45</v>
      </c>
      <c r="J11" s="403"/>
      <c r="K11" s="403" t="s">
        <v>46</v>
      </c>
      <c r="L11" s="403"/>
      <c r="M11" s="87" t="s">
        <v>47</v>
      </c>
      <c r="N11" s="86" t="s">
        <v>48</v>
      </c>
      <c r="O11" s="86" t="s">
        <v>49</v>
      </c>
      <c r="P11" s="86" t="s">
        <v>50</v>
      </c>
      <c r="Q11" s="86" t="s">
        <v>51</v>
      </c>
      <c r="R11" s="416"/>
      <c r="S11" s="416"/>
      <c r="T11" s="418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s="12" customFormat="1" ht="35.1" customHeight="1">
      <c r="B12" s="88">
        <v>1</v>
      </c>
      <c r="C12" s="148" t="s">
        <v>38</v>
      </c>
      <c r="D12" s="90" t="s">
        <v>39</v>
      </c>
      <c r="E12" s="338" t="s">
        <v>69</v>
      </c>
      <c r="F12" s="339"/>
      <c r="G12" s="339"/>
      <c r="H12" s="340"/>
      <c r="I12" s="346" t="s">
        <v>369</v>
      </c>
      <c r="J12" s="347"/>
      <c r="K12" s="338" t="s">
        <v>272</v>
      </c>
      <c r="L12" s="339"/>
      <c r="M12" s="91" t="s">
        <v>40</v>
      </c>
      <c r="N12" s="146" t="s">
        <v>35</v>
      </c>
      <c r="O12" s="149">
        <f>6564*1.1</f>
        <v>7220.4000000000005</v>
      </c>
      <c r="P12" s="149">
        <f>6564*0.35</f>
        <v>2297.3999999999996</v>
      </c>
      <c r="Q12" s="146" t="s">
        <v>35</v>
      </c>
      <c r="R12" s="92" t="s">
        <v>236</v>
      </c>
      <c r="S12" s="93" t="s">
        <v>63</v>
      </c>
      <c r="T12" s="94"/>
    </row>
    <row r="13" spans="1:212" s="12" customFormat="1" ht="35.1" customHeight="1">
      <c r="B13" s="88">
        <v>2</v>
      </c>
      <c r="C13" s="105" t="s">
        <v>321</v>
      </c>
      <c r="D13" s="106"/>
      <c r="E13" s="350" t="s">
        <v>69</v>
      </c>
      <c r="F13" s="351"/>
      <c r="G13" s="351"/>
      <c r="H13" s="352"/>
      <c r="I13" s="346" t="s">
        <v>369</v>
      </c>
      <c r="J13" s="381"/>
      <c r="K13" s="350" t="s">
        <v>272</v>
      </c>
      <c r="L13" s="352"/>
      <c r="M13" s="108" t="s">
        <v>40</v>
      </c>
      <c r="N13" s="146" t="s">
        <v>35</v>
      </c>
      <c r="O13" s="146" t="s">
        <v>35</v>
      </c>
      <c r="P13" s="147">
        <f>7.5*0.7</f>
        <v>5.25</v>
      </c>
      <c r="Q13" s="146" t="s">
        <v>35</v>
      </c>
      <c r="R13" s="109" t="s">
        <v>65</v>
      </c>
      <c r="S13" s="110" t="s">
        <v>63</v>
      </c>
      <c r="T13" s="111"/>
    </row>
    <row r="14" spans="1:212" s="12" customFormat="1" ht="35.1" customHeight="1">
      <c r="B14" s="88">
        <v>3</v>
      </c>
      <c r="C14" s="89" t="s">
        <v>70</v>
      </c>
      <c r="D14" s="90" t="s">
        <v>39</v>
      </c>
      <c r="E14" s="338" t="s">
        <v>71</v>
      </c>
      <c r="F14" s="339"/>
      <c r="G14" s="339"/>
      <c r="H14" s="340"/>
      <c r="I14" s="346" t="s">
        <v>370</v>
      </c>
      <c r="J14" s="347"/>
      <c r="K14" s="338" t="s">
        <v>271</v>
      </c>
      <c r="L14" s="339"/>
      <c r="M14" s="91" t="s">
        <v>40</v>
      </c>
      <c r="N14" s="146" t="s">
        <v>35</v>
      </c>
      <c r="O14" s="153">
        <f>11269*1.1</f>
        <v>12395.900000000001</v>
      </c>
      <c r="P14" s="149">
        <f>11269*0.35</f>
        <v>3944.1499999999996</v>
      </c>
      <c r="Q14" s="146" t="s">
        <v>35</v>
      </c>
      <c r="R14" s="92" t="s">
        <v>236</v>
      </c>
      <c r="S14" s="93" t="s">
        <v>63</v>
      </c>
      <c r="T14" s="94"/>
    </row>
    <row r="15" spans="1:212" s="12" customFormat="1" ht="35.1" customHeight="1">
      <c r="B15" s="88">
        <v>4</v>
      </c>
      <c r="C15" s="105" t="s">
        <v>320</v>
      </c>
      <c r="D15" s="106"/>
      <c r="E15" s="350" t="s">
        <v>71</v>
      </c>
      <c r="F15" s="351"/>
      <c r="G15" s="351"/>
      <c r="H15" s="352"/>
      <c r="I15" s="346" t="s">
        <v>370</v>
      </c>
      <c r="J15" s="347"/>
      <c r="K15" s="350" t="s">
        <v>271</v>
      </c>
      <c r="L15" s="351"/>
      <c r="M15" s="108" t="s">
        <v>40</v>
      </c>
      <c r="N15" s="146"/>
      <c r="O15" s="149"/>
      <c r="P15" s="153">
        <f>7.5*0.7</f>
        <v>5.25</v>
      </c>
      <c r="Q15" s="146"/>
      <c r="R15" s="109" t="s">
        <v>65</v>
      </c>
      <c r="S15" s="110" t="s">
        <v>63</v>
      </c>
      <c r="T15" s="111"/>
    </row>
    <row r="16" spans="1:212" s="12" customFormat="1" ht="35.1" customHeight="1">
      <c r="B16" s="88">
        <v>5</v>
      </c>
      <c r="C16" s="150" t="s">
        <v>72</v>
      </c>
      <c r="D16" s="120" t="s">
        <v>76</v>
      </c>
      <c r="E16" s="367" t="s">
        <v>81</v>
      </c>
      <c r="F16" s="368"/>
      <c r="G16" s="368"/>
      <c r="H16" s="369"/>
      <c r="I16" s="370" t="s">
        <v>208</v>
      </c>
      <c r="J16" s="371"/>
      <c r="K16" s="367" t="s">
        <v>273</v>
      </c>
      <c r="L16" s="368"/>
      <c r="M16" s="121" t="s">
        <v>40</v>
      </c>
      <c r="N16" s="154" t="s">
        <v>35</v>
      </c>
      <c r="O16" s="155">
        <f>32+5</f>
        <v>37</v>
      </c>
      <c r="P16" s="155">
        <f>32-5</f>
        <v>27</v>
      </c>
      <c r="Q16" s="154" t="s">
        <v>35</v>
      </c>
      <c r="R16" s="117" t="s">
        <v>66</v>
      </c>
      <c r="S16" s="118" t="s">
        <v>63</v>
      </c>
      <c r="T16" s="119"/>
    </row>
    <row r="17" spans="2:20" s="12" customFormat="1" ht="35.1" customHeight="1">
      <c r="B17" s="88">
        <v>6</v>
      </c>
      <c r="C17" s="122" t="s">
        <v>80</v>
      </c>
      <c r="D17" s="123" t="s">
        <v>77</v>
      </c>
      <c r="E17" s="372" t="s">
        <v>354</v>
      </c>
      <c r="F17" s="373"/>
      <c r="G17" s="373"/>
      <c r="H17" s="374"/>
      <c r="I17" s="375" t="s">
        <v>370</v>
      </c>
      <c r="J17" s="376"/>
      <c r="K17" s="372" t="s">
        <v>273</v>
      </c>
      <c r="L17" s="373"/>
      <c r="M17" s="124" t="s">
        <v>41</v>
      </c>
      <c r="N17" s="157">
        <f>5.5+1.2</f>
        <v>6.7</v>
      </c>
      <c r="O17" s="156" t="s">
        <v>35</v>
      </c>
      <c r="P17" s="156" t="s">
        <v>35</v>
      </c>
      <c r="Q17" s="156" t="s">
        <v>35</v>
      </c>
      <c r="R17" s="125" t="s">
        <v>65</v>
      </c>
      <c r="S17" s="126" t="s">
        <v>63</v>
      </c>
      <c r="T17" s="127"/>
    </row>
    <row r="18" spans="2:20" s="12" customFormat="1" ht="35.1" customHeight="1">
      <c r="B18" s="88">
        <v>7</v>
      </c>
      <c r="C18" s="89" t="s">
        <v>73</v>
      </c>
      <c r="D18" s="90" t="s">
        <v>77</v>
      </c>
      <c r="E18" s="338" t="s">
        <v>354</v>
      </c>
      <c r="F18" s="339"/>
      <c r="G18" s="339"/>
      <c r="H18" s="340"/>
      <c r="I18" s="364" t="s">
        <v>208</v>
      </c>
      <c r="J18" s="365"/>
      <c r="K18" s="348" t="s">
        <v>429</v>
      </c>
      <c r="L18" s="349"/>
      <c r="M18" s="91" t="s">
        <v>40</v>
      </c>
      <c r="N18" s="146" t="s">
        <v>35</v>
      </c>
      <c r="O18" s="153">
        <f>5.5+0.8</f>
        <v>6.3</v>
      </c>
      <c r="P18" s="153">
        <f>5.5*0.7</f>
        <v>3.8499999999999996</v>
      </c>
      <c r="Q18" s="146" t="s">
        <v>35</v>
      </c>
      <c r="R18" s="95" t="s">
        <v>65</v>
      </c>
      <c r="S18" s="93" t="s">
        <v>63</v>
      </c>
      <c r="T18" s="94"/>
    </row>
    <row r="19" spans="2:20" s="12" customFormat="1" ht="35.1" customHeight="1">
      <c r="B19" s="88">
        <v>8</v>
      </c>
      <c r="C19" s="89" t="s">
        <v>74</v>
      </c>
      <c r="D19" s="90" t="s">
        <v>78</v>
      </c>
      <c r="E19" s="338" t="s">
        <v>354</v>
      </c>
      <c r="F19" s="339"/>
      <c r="G19" s="339"/>
      <c r="H19" s="340"/>
      <c r="I19" s="364" t="s">
        <v>208</v>
      </c>
      <c r="J19" s="365"/>
      <c r="K19" s="348" t="s">
        <v>429</v>
      </c>
      <c r="L19" s="349"/>
      <c r="M19" s="91" t="s">
        <v>40</v>
      </c>
      <c r="N19" s="146" t="s">
        <v>35</v>
      </c>
      <c r="O19" s="153">
        <v>1</v>
      </c>
      <c r="P19" s="146" t="s">
        <v>35</v>
      </c>
      <c r="Q19" s="146" t="s">
        <v>35</v>
      </c>
      <c r="R19" s="95" t="s">
        <v>360</v>
      </c>
      <c r="S19" s="93" t="s">
        <v>63</v>
      </c>
      <c r="T19" s="94"/>
    </row>
    <row r="20" spans="2:20" s="12" customFormat="1" ht="35.1" customHeight="1">
      <c r="B20" s="88">
        <v>9</v>
      </c>
      <c r="C20" s="89" t="s">
        <v>75</v>
      </c>
      <c r="D20" s="90" t="s">
        <v>79</v>
      </c>
      <c r="E20" s="338" t="s">
        <v>354</v>
      </c>
      <c r="F20" s="339"/>
      <c r="G20" s="339"/>
      <c r="H20" s="340"/>
      <c r="I20" s="364" t="s">
        <v>208</v>
      </c>
      <c r="J20" s="365"/>
      <c r="K20" s="348" t="s">
        <v>429</v>
      </c>
      <c r="L20" s="366"/>
      <c r="M20" s="91" t="s">
        <v>40</v>
      </c>
      <c r="N20" s="146" t="s">
        <v>35</v>
      </c>
      <c r="O20" s="153">
        <v>3800</v>
      </c>
      <c r="P20" s="153">
        <v>250</v>
      </c>
      <c r="Q20" s="146" t="s">
        <v>35</v>
      </c>
      <c r="R20" s="158" t="s">
        <v>62</v>
      </c>
      <c r="S20" s="93" t="s">
        <v>63</v>
      </c>
      <c r="T20" s="94"/>
    </row>
    <row r="21" spans="2:20" s="12" customFormat="1" ht="35.1" customHeight="1">
      <c r="B21" s="88">
        <v>10</v>
      </c>
      <c r="C21" s="89" t="s">
        <v>238</v>
      </c>
      <c r="D21" s="90" t="s">
        <v>79</v>
      </c>
      <c r="E21" s="338" t="s">
        <v>354</v>
      </c>
      <c r="F21" s="339"/>
      <c r="G21" s="339"/>
      <c r="H21" s="340"/>
      <c r="I21" s="364" t="s">
        <v>208</v>
      </c>
      <c r="J21" s="365"/>
      <c r="K21" s="348" t="s">
        <v>429</v>
      </c>
      <c r="L21" s="366"/>
      <c r="M21" s="96" t="s">
        <v>41</v>
      </c>
      <c r="N21" s="160">
        <v>3900</v>
      </c>
      <c r="O21" s="146" t="s">
        <v>35</v>
      </c>
      <c r="P21" s="146" t="s">
        <v>35</v>
      </c>
      <c r="Q21" s="160">
        <v>150</v>
      </c>
      <c r="R21" s="158" t="s">
        <v>62</v>
      </c>
      <c r="S21" s="93" t="s">
        <v>63</v>
      </c>
      <c r="T21" s="94"/>
    </row>
    <row r="22" spans="2:20" s="12" customFormat="1" ht="35.1" customHeight="1">
      <c r="B22" s="88">
        <v>11</v>
      </c>
      <c r="C22" s="161" t="s">
        <v>82</v>
      </c>
      <c r="D22" s="162" t="s">
        <v>79</v>
      </c>
      <c r="E22" s="359" t="s">
        <v>85</v>
      </c>
      <c r="F22" s="360"/>
      <c r="G22" s="360"/>
      <c r="H22" s="361"/>
      <c r="I22" s="362" t="s">
        <v>247</v>
      </c>
      <c r="J22" s="363"/>
      <c r="K22" s="359" t="s">
        <v>240</v>
      </c>
      <c r="L22" s="360"/>
      <c r="M22" s="163" t="s">
        <v>40</v>
      </c>
      <c r="N22" s="164" t="s">
        <v>35</v>
      </c>
      <c r="O22" s="165">
        <v>3530</v>
      </c>
      <c r="P22" s="165">
        <v>500</v>
      </c>
      <c r="Q22" s="164" t="s">
        <v>35</v>
      </c>
      <c r="R22" s="166" t="s">
        <v>64</v>
      </c>
      <c r="S22" s="167" t="s">
        <v>63</v>
      </c>
      <c r="T22" s="94"/>
    </row>
    <row r="23" spans="2:20" s="12" customFormat="1" ht="35.1" customHeight="1">
      <c r="B23" s="88">
        <v>12</v>
      </c>
      <c r="C23" s="161" t="s">
        <v>83</v>
      </c>
      <c r="D23" s="162" t="s">
        <v>79</v>
      </c>
      <c r="E23" s="359" t="s">
        <v>85</v>
      </c>
      <c r="F23" s="360"/>
      <c r="G23" s="360"/>
      <c r="H23" s="361"/>
      <c r="I23" s="362" t="s">
        <v>209</v>
      </c>
      <c r="J23" s="363"/>
      <c r="K23" s="359" t="s">
        <v>274</v>
      </c>
      <c r="L23" s="360"/>
      <c r="M23" s="163" t="s">
        <v>40</v>
      </c>
      <c r="N23" s="164" t="s">
        <v>35</v>
      </c>
      <c r="O23" s="165">
        <v>11300</v>
      </c>
      <c r="P23" s="165">
        <v>800</v>
      </c>
      <c r="Q23" s="164" t="s">
        <v>35</v>
      </c>
      <c r="R23" s="166" t="s">
        <v>64</v>
      </c>
      <c r="S23" s="167" t="s">
        <v>63</v>
      </c>
      <c r="T23" s="94"/>
    </row>
    <row r="24" spans="2:20" s="12" customFormat="1" ht="35.1" customHeight="1">
      <c r="B24" s="88">
        <v>13</v>
      </c>
      <c r="C24" s="161" t="s">
        <v>84</v>
      </c>
      <c r="D24" s="162" t="s">
        <v>77</v>
      </c>
      <c r="E24" s="359" t="s">
        <v>85</v>
      </c>
      <c r="F24" s="360"/>
      <c r="G24" s="360"/>
      <c r="H24" s="361"/>
      <c r="I24" s="362" t="s">
        <v>247</v>
      </c>
      <c r="J24" s="363"/>
      <c r="K24" s="359" t="s">
        <v>275</v>
      </c>
      <c r="L24" s="360"/>
      <c r="M24" s="163" t="s">
        <v>40</v>
      </c>
      <c r="N24" s="164" t="s">
        <v>35</v>
      </c>
      <c r="O24" s="165">
        <f>0.5+0.3</f>
        <v>0.8</v>
      </c>
      <c r="P24" s="164" t="s">
        <v>35</v>
      </c>
      <c r="Q24" s="164" t="s">
        <v>35</v>
      </c>
      <c r="R24" s="166" t="s">
        <v>65</v>
      </c>
      <c r="S24" s="167" t="s">
        <v>63</v>
      </c>
      <c r="T24" s="94"/>
    </row>
    <row r="25" spans="2:20" s="12" customFormat="1" ht="35.1" customHeight="1">
      <c r="B25" s="88">
        <v>14</v>
      </c>
      <c r="C25" s="161" t="s">
        <v>86</v>
      </c>
      <c r="D25" s="162" t="s">
        <v>79</v>
      </c>
      <c r="E25" s="359" t="s">
        <v>85</v>
      </c>
      <c r="F25" s="360"/>
      <c r="G25" s="360"/>
      <c r="H25" s="361"/>
      <c r="I25" s="362" t="s">
        <v>209</v>
      </c>
      <c r="J25" s="363"/>
      <c r="K25" s="359" t="s">
        <v>274</v>
      </c>
      <c r="L25" s="360"/>
      <c r="M25" s="168" t="s">
        <v>41</v>
      </c>
      <c r="N25" s="164" t="s">
        <v>35</v>
      </c>
      <c r="O25" s="164" t="s">
        <v>35</v>
      </c>
      <c r="P25" s="164" t="s">
        <v>35</v>
      </c>
      <c r="Q25" s="165">
        <v>600</v>
      </c>
      <c r="R25" s="166" t="s">
        <v>64</v>
      </c>
      <c r="S25" s="167" t="s">
        <v>63</v>
      </c>
      <c r="T25" s="94"/>
    </row>
    <row r="26" spans="2:20" s="12" customFormat="1" ht="35.1" customHeight="1">
      <c r="B26" s="88">
        <v>15</v>
      </c>
      <c r="C26" s="89" t="s">
        <v>239</v>
      </c>
      <c r="D26" s="90"/>
      <c r="E26" s="338" t="s">
        <v>322</v>
      </c>
      <c r="F26" s="339"/>
      <c r="G26" s="339"/>
      <c r="H26" s="340"/>
      <c r="I26" s="353" t="s">
        <v>371</v>
      </c>
      <c r="J26" s="354"/>
      <c r="K26" s="341" t="s">
        <v>430</v>
      </c>
      <c r="L26" s="342"/>
      <c r="M26" s="91" t="s">
        <v>40</v>
      </c>
      <c r="N26" s="146" t="s">
        <v>35</v>
      </c>
      <c r="O26" s="160">
        <f>19.5*1.05</f>
        <v>20.475000000000001</v>
      </c>
      <c r="P26" s="146" t="s">
        <v>35</v>
      </c>
      <c r="Q26" s="146" t="s">
        <v>35</v>
      </c>
      <c r="R26" s="95" t="s">
        <v>65</v>
      </c>
      <c r="S26" s="93" t="s">
        <v>63</v>
      </c>
      <c r="T26" s="94"/>
    </row>
    <row r="27" spans="2:20" s="12" customFormat="1" ht="35.1" customHeight="1">
      <c r="B27" s="88">
        <v>16</v>
      </c>
      <c r="C27" s="89" t="s">
        <v>87</v>
      </c>
      <c r="D27" s="90" t="s">
        <v>77</v>
      </c>
      <c r="E27" s="338" t="s">
        <v>322</v>
      </c>
      <c r="F27" s="339"/>
      <c r="G27" s="339"/>
      <c r="H27" s="340"/>
      <c r="I27" s="353" t="s">
        <v>371</v>
      </c>
      <c r="J27" s="354"/>
      <c r="K27" s="341" t="s">
        <v>430</v>
      </c>
      <c r="L27" s="342"/>
      <c r="M27" s="96" t="s">
        <v>41</v>
      </c>
      <c r="N27" s="146" t="s">
        <v>35</v>
      </c>
      <c r="O27" s="146" t="s">
        <v>35</v>
      </c>
      <c r="P27" s="146" t="s">
        <v>35</v>
      </c>
      <c r="Q27" s="153">
        <f>19.5*0.5</f>
        <v>9.75</v>
      </c>
      <c r="R27" s="95" t="s">
        <v>65</v>
      </c>
      <c r="S27" s="93" t="s">
        <v>63</v>
      </c>
      <c r="T27" s="94"/>
    </row>
    <row r="28" spans="2:20" s="12" customFormat="1" ht="35.1" customHeight="1">
      <c r="B28" s="88">
        <v>17</v>
      </c>
      <c r="C28" s="105" t="s">
        <v>325</v>
      </c>
      <c r="D28" s="106" t="s">
        <v>77</v>
      </c>
      <c r="E28" s="350" t="s">
        <v>322</v>
      </c>
      <c r="F28" s="351"/>
      <c r="G28" s="351"/>
      <c r="H28" s="352"/>
      <c r="I28" s="353" t="s">
        <v>372</v>
      </c>
      <c r="J28" s="354"/>
      <c r="K28" s="355" t="s">
        <v>327</v>
      </c>
      <c r="L28" s="356"/>
      <c r="M28" s="112" t="s">
        <v>41</v>
      </c>
      <c r="N28" s="159">
        <f>19.5*1.07</f>
        <v>20.865000000000002</v>
      </c>
      <c r="O28" s="146"/>
      <c r="P28" s="146" t="s">
        <v>35</v>
      </c>
      <c r="Q28" s="146" t="s">
        <v>35</v>
      </c>
      <c r="R28" s="109" t="s">
        <v>65</v>
      </c>
      <c r="S28" s="110" t="s">
        <v>63</v>
      </c>
      <c r="T28" s="94"/>
    </row>
    <row r="29" spans="2:20" s="12" customFormat="1" ht="35.1" customHeight="1">
      <c r="B29" s="88">
        <v>18</v>
      </c>
      <c r="C29" s="105" t="s">
        <v>326</v>
      </c>
      <c r="D29" s="106" t="s">
        <v>77</v>
      </c>
      <c r="E29" s="350" t="s">
        <v>322</v>
      </c>
      <c r="F29" s="351"/>
      <c r="G29" s="351"/>
      <c r="H29" s="352"/>
      <c r="I29" s="353" t="s">
        <v>373</v>
      </c>
      <c r="J29" s="354"/>
      <c r="K29" s="355" t="s">
        <v>328</v>
      </c>
      <c r="L29" s="356"/>
      <c r="M29" s="112" t="s">
        <v>41</v>
      </c>
      <c r="N29" s="159">
        <f>19.5*1.07</f>
        <v>20.865000000000002</v>
      </c>
      <c r="O29" s="146" t="s">
        <v>35</v>
      </c>
      <c r="P29" s="146" t="s">
        <v>35</v>
      </c>
      <c r="Q29" s="146" t="s">
        <v>35</v>
      </c>
      <c r="R29" s="109" t="s">
        <v>65</v>
      </c>
      <c r="S29" s="110" t="s">
        <v>63</v>
      </c>
      <c r="T29" s="94"/>
    </row>
    <row r="30" spans="2:20" s="12" customFormat="1" ht="35.1" customHeight="1">
      <c r="B30" s="88">
        <v>19</v>
      </c>
      <c r="C30" s="105" t="s">
        <v>329</v>
      </c>
      <c r="D30" s="90" t="s">
        <v>77</v>
      </c>
      <c r="E30" s="338" t="s">
        <v>322</v>
      </c>
      <c r="F30" s="339"/>
      <c r="G30" s="339"/>
      <c r="H30" s="340"/>
      <c r="I30" s="353" t="s">
        <v>374</v>
      </c>
      <c r="J30" s="354"/>
      <c r="K30" s="355" t="s">
        <v>323</v>
      </c>
      <c r="L30" s="356"/>
      <c r="M30" s="96" t="s">
        <v>41</v>
      </c>
      <c r="N30" s="146" t="s">
        <v>35</v>
      </c>
      <c r="O30" s="146" t="s">
        <v>35</v>
      </c>
      <c r="P30" s="146" t="s">
        <v>35</v>
      </c>
      <c r="Q30" s="153">
        <f>5.75*0.5</f>
        <v>2.875</v>
      </c>
      <c r="R30" s="95" t="s">
        <v>65</v>
      </c>
      <c r="S30" s="93" t="s">
        <v>63</v>
      </c>
      <c r="T30" s="94"/>
    </row>
    <row r="31" spans="2:20" s="12" customFormat="1" ht="35.1" customHeight="1">
      <c r="B31" s="88">
        <v>20</v>
      </c>
      <c r="C31" s="105" t="s">
        <v>330</v>
      </c>
      <c r="D31" s="90" t="s">
        <v>77</v>
      </c>
      <c r="E31" s="338" t="s">
        <v>322</v>
      </c>
      <c r="F31" s="339"/>
      <c r="G31" s="339"/>
      <c r="H31" s="340"/>
      <c r="I31" s="353" t="s">
        <v>375</v>
      </c>
      <c r="J31" s="354"/>
      <c r="K31" s="355" t="s">
        <v>324</v>
      </c>
      <c r="L31" s="356"/>
      <c r="M31" s="96" t="s">
        <v>41</v>
      </c>
      <c r="N31" s="146" t="s">
        <v>35</v>
      </c>
      <c r="O31" s="146" t="s">
        <v>35</v>
      </c>
      <c r="P31" s="146" t="s">
        <v>35</v>
      </c>
      <c r="Q31" s="153">
        <f>5.75*0.5</f>
        <v>2.875</v>
      </c>
      <c r="R31" s="95" t="s">
        <v>65</v>
      </c>
      <c r="S31" s="93" t="s">
        <v>63</v>
      </c>
      <c r="T31" s="94"/>
    </row>
    <row r="32" spans="2:20" s="12" customFormat="1" ht="35.1" customHeight="1">
      <c r="B32" s="88">
        <v>21</v>
      </c>
      <c r="C32" s="89" t="s">
        <v>88</v>
      </c>
      <c r="D32" s="90" t="s">
        <v>129</v>
      </c>
      <c r="E32" s="338" t="s">
        <v>130</v>
      </c>
      <c r="F32" s="339"/>
      <c r="G32" s="339"/>
      <c r="H32" s="340"/>
      <c r="I32" s="346" t="s">
        <v>376</v>
      </c>
      <c r="J32" s="347"/>
      <c r="K32" s="338" t="s">
        <v>240</v>
      </c>
      <c r="L32" s="339"/>
      <c r="M32" s="91" t="s">
        <v>40</v>
      </c>
      <c r="N32" s="146" t="s">
        <v>35</v>
      </c>
      <c r="O32" s="153">
        <f>37.17+0.8</f>
        <v>37.97</v>
      </c>
      <c r="P32" s="153">
        <f>37.17*0.7</f>
        <v>26.018999999999998</v>
      </c>
      <c r="Q32" s="146" t="s">
        <v>35</v>
      </c>
      <c r="R32" s="95" t="s">
        <v>66</v>
      </c>
      <c r="S32" s="93" t="s">
        <v>63</v>
      </c>
      <c r="T32" s="94"/>
    </row>
    <row r="33" spans="2:20" s="12" customFormat="1" ht="35.1" customHeight="1">
      <c r="B33" s="88">
        <v>22</v>
      </c>
      <c r="C33" s="89" t="s">
        <v>171</v>
      </c>
      <c r="D33" s="90" t="s">
        <v>77</v>
      </c>
      <c r="E33" s="338" t="s">
        <v>130</v>
      </c>
      <c r="F33" s="339"/>
      <c r="G33" s="339"/>
      <c r="H33" s="340"/>
      <c r="I33" s="346" t="s">
        <v>376</v>
      </c>
      <c r="J33" s="347"/>
      <c r="K33" s="338" t="s">
        <v>240</v>
      </c>
      <c r="L33" s="339"/>
      <c r="M33" s="96" t="s">
        <v>41</v>
      </c>
      <c r="N33" s="149">
        <f>5.3+1.2</f>
        <v>6.5</v>
      </c>
      <c r="O33" s="146" t="s">
        <v>35</v>
      </c>
      <c r="P33" s="146" t="s">
        <v>35</v>
      </c>
      <c r="Q33" s="146" t="s">
        <v>35</v>
      </c>
      <c r="R33" s="95" t="s">
        <v>65</v>
      </c>
      <c r="S33" s="93" t="s">
        <v>63</v>
      </c>
      <c r="T33" s="94"/>
    </row>
    <row r="34" spans="2:20" s="12" customFormat="1" ht="35.1" customHeight="1">
      <c r="B34" s="88">
        <v>23</v>
      </c>
      <c r="C34" s="89" t="s">
        <v>89</v>
      </c>
      <c r="D34" s="90" t="s">
        <v>77</v>
      </c>
      <c r="E34" s="338" t="s">
        <v>130</v>
      </c>
      <c r="F34" s="339"/>
      <c r="G34" s="339"/>
      <c r="H34" s="340"/>
      <c r="I34" s="364" t="s">
        <v>210</v>
      </c>
      <c r="J34" s="365"/>
      <c r="K34" s="343" t="s">
        <v>431</v>
      </c>
      <c r="L34" s="344"/>
      <c r="M34" s="91" t="s">
        <v>40</v>
      </c>
      <c r="N34" s="146" t="s">
        <v>35</v>
      </c>
      <c r="O34" s="147">
        <f>5.1+0.8</f>
        <v>5.8999999999999995</v>
      </c>
      <c r="P34" s="147">
        <f>5.1*0.7</f>
        <v>3.5699999999999994</v>
      </c>
      <c r="Q34" s="146" t="s">
        <v>35</v>
      </c>
      <c r="R34" s="95" t="s">
        <v>65</v>
      </c>
      <c r="S34" s="93" t="s">
        <v>63</v>
      </c>
      <c r="T34" s="94"/>
    </row>
    <row r="35" spans="2:20" s="12" customFormat="1" ht="35.1" customHeight="1">
      <c r="B35" s="88">
        <v>24</v>
      </c>
      <c r="C35" s="89" t="s">
        <v>90</v>
      </c>
      <c r="D35" s="90" t="s">
        <v>78</v>
      </c>
      <c r="E35" s="338" t="s">
        <v>130</v>
      </c>
      <c r="F35" s="339"/>
      <c r="G35" s="339"/>
      <c r="H35" s="340"/>
      <c r="I35" s="364" t="s">
        <v>210</v>
      </c>
      <c r="J35" s="365"/>
      <c r="K35" s="343" t="s">
        <v>431</v>
      </c>
      <c r="L35" s="344"/>
      <c r="M35" s="91" t="s">
        <v>40</v>
      </c>
      <c r="N35" s="146" t="s">
        <v>35</v>
      </c>
      <c r="O35" s="147">
        <v>1</v>
      </c>
      <c r="P35" s="146" t="s">
        <v>35</v>
      </c>
      <c r="Q35" s="146" t="s">
        <v>35</v>
      </c>
      <c r="R35" s="95" t="s">
        <v>360</v>
      </c>
      <c r="S35" s="93" t="s">
        <v>63</v>
      </c>
      <c r="T35" s="94"/>
    </row>
    <row r="36" spans="2:20" s="12" customFormat="1" ht="35.1" customHeight="1">
      <c r="B36" s="88">
        <v>25</v>
      </c>
      <c r="C36" s="113" t="s">
        <v>91</v>
      </c>
      <c r="D36" s="114" t="s">
        <v>79</v>
      </c>
      <c r="E36" s="394" t="s">
        <v>130</v>
      </c>
      <c r="F36" s="395"/>
      <c r="G36" s="395"/>
      <c r="H36" s="396"/>
      <c r="I36" s="377" t="s">
        <v>210</v>
      </c>
      <c r="J36" s="397"/>
      <c r="K36" s="359" t="s">
        <v>248</v>
      </c>
      <c r="L36" s="360"/>
      <c r="M36" s="128" t="s">
        <v>40</v>
      </c>
      <c r="N36" s="154" t="s">
        <v>35</v>
      </c>
      <c r="O36" s="155">
        <f>800*0.8</f>
        <v>640</v>
      </c>
      <c r="P36" s="154" t="s">
        <v>35</v>
      </c>
      <c r="Q36" s="154" t="s">
        <v>35</v>
      </c>
      <c r="R36" s="117" t="s">
        <v>64</v>
      </c>
      <c r="S36" s="118" t="s">
        <v>63</v>
      </c>
      <c r="T36" s="119"/>
    </row>
    <row r="37" spans="2:20" s="12" customFormat="1" ht="35.1" customHeight="1">
      <c r="B37" s="88">
        <v>26</v>
      </c>
      <c r="C37" s="89" t="s">
        <v>92</v>
      </c>
      <c r="D37" s="90" t="s">
        <v>79</v>
      </c>
      <c r="E37" s="338" t="s">
        <v>130</v>
      </c>
      <c r="F37" s="339"/>
      <c r="G37" s="339"/>
      <c r="H37" s="340"/>
      <c r="I37" s="364" t="s">
        <v>210</v>
      </c>
      <c r="J37" s="365"/>
      <c r="K37" s="343" t="s">
        <v>431</v>
      </c>
      <c r="L37" s="344"/>
      <c r="M37" s="91" t="s">
        <v>40</v>
      </c>
      <c r="N37" s="156" t="s">
        <v>35</v>
      </c>
      <c r="O37" s="147">
        <v>800</v>
      </c>
      <c r="P37" s="147">
        <v>250</v>
      </c>
      <c r="Q37" s="146" t="s">
        <v>35</v>
      </c>
      <c r="R37" s="109" t="s">
        <v>62</v>
      </c>
      <c r="S37" s="93" t="s">
        <v>63</v>
      </c>
      <c r="T37" s="94"/>
    </row>
    <row r="38" spans="2:20" s="12" customFormat="1" ht="35.1" customHeight="1">
      <c r="B38" s="88">
        <v>27</v>
      </c>
      <c r="C38" s="89" t="s">
        <v>169</v>
      </c>
      <c r="D38" s="90" t="s">
        <v>79</v>
      </c>
      <c r="E38" s="338" t="s">
        <v>130</v>
      </c>
      <c r="F38" s="339"/>
      <c r="G38" s="339"/>
      <c r="H38" s="340"/>
      <c r="I38" s="364" t="s">
        <v>210</v>
      </c>
      <c r="J38" s="365"/>
      <c r="K38" s="343" t="s">
        <v>431</v>
      </c>
      <c r="L38" s="344"/>
      <c r="M38" s="96" t="s">
        <v>41</v>
      </c>
      <c r="N38" s="147">
        <v>900</v>
      </c>
      <c r="O38" s="146"/>
      <c r="P38" s="146"/>
      <c r="Q38" s="146" t="s">
        <v>35</v>
      </c>
      <c r="R38" s="109" t="s">
        <v>62</v>
      </c>
      <c r="S38" s="93" t="s">
        <v>63</v>
      </c>
      <c r="T38" s="94"/>
    </row>
    <row r="39" spans="2:20" s="12" customFormat="1" ht="35.1" customHeight="1">
      <c r="B39" s="88">
        <v>28</v>
      </c>
      <c r="C39" s="89" t="s">
        <v>170</v>
      </c>
      <c r="D39" s="90" t="s">
        <v>79</v>
      </c>
      <c r="E39" s="338" t="s">
        <v>130</v>
      </c>
      <c r="F39" s="339"/>
      <c r="G39" s="339"/>
      <c r="H39" s="340"/>
      <c r="I39" s="364" t="s">
        <v>210</v>
      </c>
      <c r="J39" s="365"/>
      <c r="K39" s="343" t="s">
        <v>431</v>
      </c>
      <c r="L39" s="344"/>
      <c r="M39" s="96" t="s">
        <v>41</v>
      </c>
      <c r="N39" s="159">
        <v>250</v>
      </c>
      <c r="O39" s="146"/>
      <c r="P39" s="146"/>
      <c r="Q39" s="146"/>
      <c r="R39" s="109" t="s">
        <v>62</v>
      </c>
      <c r="S39" s="93" t="s">
        <v>63</v>
      </c>
      <c r="T39" s="94"/>
    </row>
    <row r="40" spans="2:20" s="12" customFormat="1" ht="35.1" customHeight="1">
      <c r="B40" s="88">
        <v>29</v>
      </c>
      <c r="C40" s="89" t="s">
        <v>93</v>
      </c>
      <c r="D40" s="90" t="s">
        <v>79</v>
      </c>
      <c r="E40" s="338" t="s">
        <v>131</v>
      </c>
      <c r="F40" s="339"/>
      <c r="G40" s="339"/>
      <c r="H40" s="340"/>
      <c r="I40" s="353" t="s">
        <v>377</v>
      </c>
      <c r="J40" s="354"/>
      <c r="K40" s="343" t="s">
        <v>432</v>
      </c>
      <c r="L40" s="345"/>
      <c r="M40" s="91" t="s">
        <v>40</v>
      </c>
      <c r="N40" s="146" t="s">
        <v>35</v>
      </c>
      <c r="O40" s="149">
        <v>950</v>
      </c>
      <c r="P40" s="149">
        <v>500</v>
      </c>
      <c r="Q40" s="146" t="s">
        <v>35</v>
      </c>
      <c r="R40" s="109" t="s">
        <v>62</v>
      </c>
      <c r="S40" s="93" t="s">
        <v>63</v>
      </c>
      <c r="T40" s="94"/>
    </row>
    <row r="41" spans="2:20" s="12" customFormat="1" ht="35.1" customHeight="1">
      <c r="B41" s="88">
        <v>30</v>
      </c>
      <c r="C41" s="89" t="s">
        <v>172</v>
      </c>
      <c r="D41" s="90" t="s">
        <v>79</v>
      </c>
      <c r="E41" s="338" t="s">
        <v>131</v>
      </c>
      <c r="F41" s="339"/>
      <c r="G41" s="339"/>
      <c r="H41" s="340"/>
      <c r="I41" s="353" t="s">
        <v>377</v>
      </c>
      <c r="J41" s="354"/>
      <c r="K41" s="343" t="s">
        <v>432</v>
      </c>
      <c r="L41" s="345"/>
      <c r="M41" s="96" t="s">
        <v>41</v>
      </c>
      <c r="N41" s="149">
        <v>1100</v>
      </c>
      <c r="O41" s="146" t="s">
        <v>35</v>
      </c>
      <c r="P41" s="146" t="s">
        <v>35</v>
      </c>
      <c r="Q41" s="149">
        <v>300</v>
      </c>
      <c r="R41" s="109" t="s">
        <v>62</v>
      </c>
      <c r="S41" s="93" t="s">
        <v>63</v>
      </c>
      <c r="T41" s="94"/>
    </row>
    <row r="42" spans="2:20" s="12" customFormat="1" ht="35.1" customHeight="1">
      <c r="B42" s="88">
        <v>31</v>
      </c>
      <c r="C42" s="89" t="s">
        <v>241</v>
      </c>
      <c r="D42" s="90"/>
      <c r="E42" s="338" t="s">
        <v>131</v>
      </c>
      <c r="F42" s="339"/>
      <c r="G42" s="339"/>
      <c r="H42" s="340"/>
      <c r="I42" s="353" t="s">
        <v>377</v>
      </c>
      <c r="J42" s="354"/>
      <c r="K42" s="343" t="s">
        <v>432</v>
      </c>
      <c r="L42" s="345"/>
      <c r="M42" s="91" t="s">
        <v>40</v>
      </c>
      <c r="N42" s="146" t="s">
        <v>35</v>
      </c>
      <c r="O42" s="159">
        <v>1</v>
      </c>
      <c r="P42" s="146" t="s">
        <v>35</v>
      </c>
      <c r="Q42" s="146" t="s">
        <v>35</v>
      </c>
      <c r="R42" s="95" t="s">
        <v>360</v>
      </c>
      <c r="S42" s="93" t="s">
        <v>63</v>
      </c>
      <c r="T42" s="94"/>
    </row>
    <row r="43" spans="2:20" s="12" customFormat="1" ht="35.1" customHeight="1">
      <c r="B43" s="88">
        <v>32</v>
      </c>
      <c r="C43" s="89" t="s">
        <v>276</v>
      </c>
      <c r="D43" s="90"/>
      <c r="E43" s="338" t="s">
        <v>131</v>
      </c>
      <c r="F43" s="339"/>
      <c r="G43" s="339"/>
      <c r="H43" s="340"/>
      <c r="I43" s="346" t="s">
        <v>378</v>
      </c>
      <c r="J43" s="381"/>
      <c r="K43" s="343" t="s">
        <v>433</v>
      </c>
      <c r="L43" s="345"/>
      <c r="M43" s="91" t="s">
        <v>40</v>
      </c>
      <c r="N43" s="146" t="s">
        <v>35</v>
      </c>
      <c r="O43" s="146" t="s">
        <v>35</v>
      </c>
      <c r="P43" s="159">
        <f>4.9*0.7</f>
        <v>3.43</v>
      </c>
      <c r="Q43" s="146" t="s">
        <v>35</v>
      </c>
      <c r="R43" s="95"/>
      <c r="S43" s="93"/>
      <c r="T43" s="94"/>
    </row>
    <row r="44" spans="2:20" s="12" customFormat="1" ht="35.1" customHeight="1">
      <c r="B44" s="88">
        <v>33</v>
      </c>
      <c r="C44" s="89" t="s">
        <v>94</v>
      </c>
      <c r="D44" s="90" t="s">
        <v>79</v>
      </c>
      <c r="E44" s="338" t="s">
        <v>132</v>
      </c>
      <c r="F44" s="339"/>
      <c r="G44" s="339"/>
      <c r="H44" s="340"/>
      <c r="I44" s="353" t="s">
        <v>379</v>
      </c>
      <c r="J44" s="354"/>
      <c r="K44" s="343" t="s">
        <v>434</v>
      </c>
      <c r="L44" s="345"/>
      <c r="M44" s="91" t="s">
        <v>40</v>
      </c>
      <c r="N44" s="146" t="s">
        <v>35</v>
      </c>
      <c r="O44" s="149">
        <v>950</v>
      </c>
      <c r="P44" s="149">
        <v>500</v>
      </c>
      <c r="Q44" s="146" t="s">
        <v>35</v>
      </c>
      <c r="R44" s="109" t="s">
        <v>62</v>
      </c>
      <c r="S44" s="93" t="s">
        <v>63</v>
      </c>
      <c r="T44" s="94"/>
    </row>
    <row r="45" spans="2:20" s="12" customFormat="1" ht="35.1" customHeight="1">
      <c r="B45" s="88">
        <v>34</v>
      </c>
      <c r="C45" s="89" t="s">
        <v>173</v>
      </c>
      <c r="D45" s="90" t="s">
        <v>79</v>
      </c>
      <c r="E45" s="338" t="s">
        <v>132</v>
      </c>
      <c r="F45" s="339"/>
      <c r="G45" s="339"/>
      <c r="H45" s="340"/>
      <c r="I45" s="353" t="s">
        <v>379</v>
      </c>
      <c r="J45" s="354"/>
      <c r="K45" s="343" t="s">
        <v>434</v>
      </c>
      <c r="L45" s="345"/>
      <c r="M45" s="96" t="s">
        <v>41</v>
      </c>
      <c r="N45" s="149">
        <v>1100</v>
      </c>
      <c r="O45" s="146" t="s">
        <v>35</v>
      </c>
      <c r="P45" s="146" t="s">
        <v>35</v>
      </c>
      <c r="Q45" s="149">
        <v>300</v>
      </c>
      <c r="R45" s="109" t="s">
        <v>62</v>
      </c>
      <c r="S45" s="93" t="s">
        <v>63</v>
      </c>
      <c r="T45" s="94"/>
    </row>
    <row r="46" spans="2:20" s="12" customFormat="1" ht="35.1" customHeight="1">
      <c r="B46" s="88">
        <v>35</v>
      </c>
      <c r="C46" s="89" t="s">
        <v>242</v>
      </c>
      <c r="D46" s="90"/>
      <c r="E46" s="338" t="s">
        <v>132</v>
      </c>
      <c r="F46" s="339"/>
      <c r="G46" s="339"/>
      <c r="H46" s="340"/>
      <c r="I46" s="353" t="s">
        <v>379</v>
      </c>
      <c r="J46" s="354"/>
      <c r="K46" s="343" t="s">
        <v>434</v>
      </c>
      <c r="L46" s="345"/>
      <c r="M46" s="91" t="s">
        <v>40</v>
      </c>
      <c r="N46" s="146" t="s">
        <v>35</v>
      </c>
      <c r="O46" s="159">
        <v>1</v>
      </c>
      <c r="P46" s="146" t="s">
        <v>35</v>
      </c>
      <c r="Q46" s="146" t="s">
        <v>35</v>
      </c>
      <c r="R46" s="95" t="s">
        <v>360</v>
      </c>
      <c r="S46" s="93" t="s">
        <v>63</v>
      </c>
      <c r="T46" s="94"/>
    </row>
    <row r="47" spans="2:20" s="12" customFormat="1" ht="35.1" customHeight="1">
      <c r="B47" s="88">
        <v>36</v>
      </c>
      <c r="C47" s="89" t="s">
        <v>277</v>
      </c>
      <c r="D47" s="90"/>
      <c r="E47" s="338" t="s">
        <v>132</v>
      </c>
      <c r="F47" s="339"/>
      <c r="G47" s="339"/>
      <c r="H47" s="340"/>
      <c r="I47" s="346" t="s">
        <v>380</v>
      </c>
      <c r="J47" s="381"/>
      <c r="K47" s="343" t="s">
        <v>435</v>
      </c>
      <c r="L47" s="345"/>
      <c r="M47" s="91" t="s">
        <v>40</v>
      </c>
      <c r="N47" s="146" t="s">
        <v>35</v>
      </c>
      <c r="O47" s="146" t="s">
        <v>35</v>
      </c>
      <c r="P47" s="159">
        <f>4.9*0.7</f>
        <v>3.43</v>
      </c>
      <c r="Q47" s="146" t="s">
        <v>35</v>
      </c>
      <c r="R47" s="95"/>
      <c r="S47" s="93"/>
      <c r="T47" s="94"/>
    </row>
    <row r="48" spans="2:20" s="12" customFormat="1" ht="35.1" customHeight="1">
      <c r="B48" s="88">
        <v>37</v>
      </c>
      <c r="C48" s="89" t="s">
        <v>95</v>
      </c>
      <c r="D48" s="90" t="s">
        <v>79</v>
      </c>
      <c r="E48" s="338" t="s">
        <v>133</v>
      </c>
      <c r="F48" s="339"/>
      <c r="G48" s="339"/>
      <c r="H48" s="340"/>
      <c r="I48" s="353" t="s">
        <v>381</v>
      </c>
      <c r="J48" s="354"/>
      <c r="K48" s="343" t="s">
        <v>436</v>
      </c>
      <c r="L48" s="345"/>
      <c r="M48" s="91" t="s">
        <v>40</v>
      </c>
      <c r="N48" s="146" t="s">
        <v>35</v>
      </c>
      <c r="O48" s="149">
        <v>950</v>
      </c>
      <c r="P48" s="149">
        <v>500</v>
      </c>
      <c r="Q48" s="146" t="s">
        <v>35</v>
      </c>
      <c r="R48" s="109" t="s">
        <v>62</v>
      </c>
      <c r="S48" s="93" t="s">
        <v>63</v>
      </c>
      <c r="T48" s="94"/>
    </row>
    <row r="49" spans="2:20" s="12" customFormat="1" ht="35.1" customHeight="1">
      <c r="B49" s="88">
        <v>38</v>
      </c>
      <c r="C49" s="89" t="s">
        <v>174</v>
      </c>
      <c r="D49" s="90" t="s">
        <v>79</v>
      </c>
      <c r="E49" s="338" t="s">
        <v>133</v>
      </c>
      <c r="F49" s="339"/>
      <c r="G49" s="339"/>
      <c r="H49" s="340"/>
      <c r="I49" s="353" t="s">
        <v>381</v>
      </c>
      <c r="J49" s="354"/>
      <c r="K49" s="343" t="s">
        <v>436</v>
      </c>
      <c r="L49" s="345"/>
      <c r="M49" s="96" t="s">
        <v>41</v>
      </c>
      <c r="N49" s="149">
        <v>1100</v>
      </c>
      <c r="O49" s="146" t="s">
        <v>35</v>
      </c>
      <c r="P49" s="146" t="s">
        <v>35</v>
      </c>
      <c r="Q49" s="149">
        <v>300</v>
      </c>
      <c r="R49" s="109" t="s">
        <v>62</v>
      </c>
      <c r="S49" s="93" t="s">
        <v>63</v>
      </c>
      <c r="T49" s="94"/>
    </row>
    <row r="50" spans="2:20" s="12" customFormat="1" ht="35.1" customHeight="1">
      <c r="B50" s="88">
        <v>39</v>
      </c>
      <c r="C50" s="89" t="s">
        <v>243</v>
      </c>
      <c r="D50" s="90"/>
      <c r="E50" s="338" t="s">
        <v>133</v>
      </c>
      <c r="F50" s="339"/>
      <c r="G50" s="339"/>
      <c r="H50" s="340"/>
      <c r="I50" s="353" t="s">
        <v>381</v>
      </c>
      <c r="J50" s="354"/>
      <c r="K50" s="343" t="s">
        <v>436</v>
      </c>
      <c r="L50" s="345"/>
      <c r="M50" s="91" t="s">
        <v>40</v>
      </c>
      <c r="N50" s="146" t="s">
        <v>35</v>
      </c>
      <c r="O50" s="159">
        <v>1</v>
      </c>
      <c r="P50" s="146" t="s">
        <v>35</v>
      </c>
      <c r="Q50" s="146" t="s">
        <v>35</v>
      </c>
      <c r="R50" s="95" t="s">
        <v>360</v>
      </c>
      <c r="S50" s="93" t="s">
        <v>63</v>
      </c>
      <c r="T50" s="94"/>
    </row>
    <row r="51" spans="2:20" s="12" customFormat="1" ht="35.1" customHeight="1">
      <c r="B51" s="88">
        <v>40</v>
      </c>
      <c r="C51" s="89" t="s">
        <v>278</v>
      </c>
      <c r="D51" s="90"/>
      <c r="E51" s="338" t="s">
        <v>133</v>
      </c>
      <c r="F51" s="339"/>
      <c r="G51" s="339"/>
      <c r="H51" s="340"/>
      <c r="I51" s="346" t="s">
        <v>382</v>
      </c>
      <c r="J51" s="381"/>
      <c r="K51" s="343" t="s">
        <v>437</v>
      </c>
      <c r="L51" s="345"/>
      <c r="M51" s="91" t="s">
        <v>40</v>
      </c>
      <c r="N51" s="146" t="s">
        <v>35</v>
      </c>
      <c r="O51" s="146" t="s">
        <v>35</v>
      </c>
      <c r="P51" s="159">
        <f>4.9*0.7</f>
        <v>3.43</v>
      </c>
      <c r="Q51" s="146" t="s">
        <v>35</v>
      </c>
      <c r="R51" s="95"/>
      <c r="S51" s="93" t="s">
        <v>63</v>
      </c>
      <c r="T51" s="94"/>
    </row>
    <row r="52" spans="2:20" s="12" customFormat="1" ht="35.1" customHeight="1">
      <c r="B52" s="88">
        <v>41</v>
      </c>
      <c r="C52" s="89" t="s">
        <v>96</v>
      </c>
      <c r="D52" s="90" t="s">
        <v>129</v>
      </c>
      <c r="E52" s="338" t="s">
        <v>134</v>
      </c>
      <c r="F52" s="339"/>
      <c r="G52" s="339"/>
      <c r="H52" s="340"/>
      <c r="I52" s="346" t="s">
        <v>378</v>
      </c>
      <c r="J52" s="381"/>
      <c r="K52" s="338" t="s">
        <v>159</v>
      </c>
      <c r="L52" s="339"/>
      <c r="M52" s="91" t="s">
        <v>40</v>
      </c>
      <c r="N52" s="146" t="s">
        <v>35</v>
      </c>
      <c r="O52" s="147">
        <f>36.78+5</f>
        <v>41.78</v>
      </c>
      <c r="P52" s="147">
        <f>36.78-5</f>
        <v>31.78</v>
      </c>
      <c r="Q52" s="146" t="s">
        <v>35</v>
      </c>
      <c r="R52" s="95" t="s">
        <v>66</v>
      </c>
      <c r="S52" s="93" t="s">
        <v>63</v>
      </c>
      <c r="T52" s="94"/>
    </row>
    <row r="53" spans="2:20" s="12" customFormat="1" ht="35.1" customHeight="1">
      <c r="B53" s="88">
        <v>42</v>
      </c>
      <c r="C53" s="89" t="s">
        <v>175</v>
      </c>
      <c r="D53" s="90" t="s">
        <v>77</v>
      </c>
      <c r="E53" s="338" t="s">
        <v>134</v>
      </c>
      <c r="F53" s="339"/>
      <c r="G53" s="339"/>
      <c r="H53" s="340"/>
      <c r="I53" s="346" t="s">
        <v>378</v>
      </c>
      <c r="J53" s="381"/>
      <c r="K53" s="338" t="s">
        <v>159</v>
      </c>
      <c r="L53" s="339"/>
      <c r="M53" s="96" t="s">
        <v>41</v>
      </c>
      <c r="N53" s="160">
        <f>4.9+1.2</f>
        <v>6.1000000000000005</v>
      </c>
      <c r="O53" s="146" t="s">
        <v>35</v>
      </c>
      <c r="P53" s="146" t="s">
        <v>35</v>
      </c>
      <c r="Q53" s="153">
        <f>4.9*0.5</f>
        <v>2.4500000000000002</v>
      </c>
      <c r="R53" s="95" t="s">
        <v>65</v>
      </c>
      <c r="S53" s="93" t="s">
        <v>63</v>
      </c>
      <c r="T53" s="94"/>
    </row>
    <row r="54" spans="2:20" s="12" customFormat="1" ht="35.1" customHeight="1">
      <c r="B54" s="88">
        <v>43</v>
      </c>
      <c r="C54" s="89" t="s">
        <v>176</v>
      </c>
      <c r="D54" s="90" t="s">
        <v>77</v>
      </c>
      <c r="E54" s="338" t="s">
        <v>134</v>
      </c>
      <c r="F54" s="339"/>
      <c r="G54" s="339"/>
      <c r="H54" s="340"/>
      <c r="I54" s="346" t="s">
        <v>383</v>
      </c>
      <c r="J54" s="347"/>
      <c r="K54" s="338" t="s">
        <v>244</v>
      </c>
      <c r="L54" s="339"/>
      <c r="M54" s="96" t="s">
        <v>41</v>
      </c>
      <c r="N54" s="149">
        <f>19*1.07</f>
        <v>20.330000000000002</v>
      </c>
      <c r="O54" s="146" t="s">
        <v>35</v>
      </c>
      <c r="P54" s="146" t="s">
        <v>35</v>
      </c>
      <c r="Q54" s="146" t="s">
        <v>35</v>
      </c>
      <c r="R54" s="95" t="s">
        <v>65</v>
      </c>
      <c r="S54" s="93" t="s">
        <v>63</v>
      </c>
      <c r="T54" s="94"/>
    </row>
    <row r="55" spans="2:20" s="12" customFormat="1" ht="35.1" customHeight="1">
      <c r="B55" s="88">
        <v>44</v>
      </c>
      <c r="C55" s="89" t="s">
        <v>177</v>
      </c>
      <c r="D55" s="90" t="s">
        <v>129</v>
      </c>
      <c r="E55" s="338" t="s">
        <v>134</v>
      </c>
      <c r="F55" s="339"/>
      <c r="G55" s="339"/>
      <c r="H55" s="340"/>
      <c r="I55" s="346" t="s">
        <v>383</v>
      </c>
      <c r="J55" s="347"/>
      <c r="K55" s="338" t="s">
        <v>244</v>
      </c>
      <c r="L55" s="339"/>
      <c r="M55" s="96" t="s">
        <v>41</v>
      </c>
      <c r="N55" s="147">
        <f>124.8+15</f>
        <v>139.80000000000001</v>
      </c>
      <c r="O55" s="146" t="s">
        <v>35</v>
      </c>
      <c r="P55" s="146" t="s">
        <v>35</v>
      </c>
      <c r="Q55" s="146" t="s">
        <v>35</v>
      </c>
      <c r="R55" s="95" t="s">
        <v>66</v>
      </c>
      <c r="S55" s="93" t="s">
        <v>63</v>
      </c>
      <c r="T55" s="94"/>
    </row>
    <row r="56" spans="2:20" s="12" customFormat="1" ht="35.1" customHeight="1">
      <c r="B56" s="88">
        <v>45</v>
      </c>
      <c r="C56" s="89" t="s">
        <v>97</v>
      </c>
      <c r="D56" s="90" t="s">
        <v>129</v>
      </c>
      <c r="E56" s="338" t="s">
        <v>135</v>
      </c>
      <c r="F56" s="339"/>
      <c r="G56" s="339"/>
      <c r="H56" s="340"/>
      <c r="I56" s="346" t="s">
        <v>380</v>
      </c>
      <c r="J56" s="381"/>
      <c r="K56" s="338" t="s">
        <v>160</v>
      </c>
      <c r="L56" s="339"/>
      <c r="M56" s="91" t="s">
        <v>40</v>
      </c>
      <c r="N56" s="146" t="s">
        <v>35</v>
      </c>
      <c r="O56" s="147">
        <f>36.78+5</f>
        <v>41.78</v>
      </c>
      <c r="P56" s="147">
        <f>36.78-5</f>
        <v>31.78</v>
      </c>
      <c r="Q56" s="146" t="s">
        <v>35</v>
      </c>
      <c r="R56" s="95" t="s">
        <v>66</v>
      </c>
      <c r="S56" s="93" t="s">
        <v>63</v>
      </c>
      <c r="T56" s="94"/>
    </row>
    <row r="57" spans="2:20" s="12" customFormat="1" ht="35.1" customHeight="1">
      <c r="B57" s="88">
        <v>46</v>
      </c>
      <c r="C57" s="89" t="s">
        <v>178</v>
      </c>
      <c r="D57" s="90" t="s">
        <v>77</v>
      </c>
      <c r="E57" s="338" t="s">
        <v>135</v>
      </c>
      <c r="F57" s="339"/>
      <c r="G57" s="339"/>
      <c r="H57" s="340"/>
      <c r="I57" s="346" t="s">
        <v>380</v>
      </c>
      <c r="J57" s="381"/>
      <c r="K57" s="338" t="s">
        <v>160</v>
      </c>
      <c r="L57" s="339"/>
      <c r="M57" s="96" t="s">
        <v>41</v>
      </c>
      <c r="N57" s="160">
        <f>4.9+1.2</f>
        <v>6.1000000000000005</v>
      </c>
      <c r="O57" s="146"/>
      <c r="P57" s="146"/>
      <c r="Q57" s="153">
        <f>4.9*0.5</f>
        <v>2.4500000000000002</v>
      </c>
      <c r="R57" s="95" t="s">
        <v>65</v>
      </c>
      <c r="S57" s="93" t="s">
        <v>63</v>
      </c>
      <c r="T57" s="94"/>
    </row>
    <row r="58" spans="2:20" s="12" customFormat="1" ht="35.1" customHeight="1">
      <c r="B58" s="88">
        <v>47</v>
      </c>
      <c r="C58" s="89" t="s">
        <v>179</v>
      </c>
      <c r="D58" s="90" t="s">
        <v>77</v>
      </c>
      <c r="E58" s="338" t="s">
        <v>135</v>
      </c>
      <c r="F58" s="339"/>
      <c r="G58" s="339"/>
      <c r="H58" s="340"/>
      <c r="I58" s="346" t="s">
        <v>384</v>
      </c>
      <c r="J58" s="347"/>
      <c r="K58" s="338" t="s">
        <v>245</v>
      </c>
      <c r="L58" s="339"/>
      <c r="M58" s="96" t="s">
        <v>41</v>
      </c>
      <c r="N58" s="149">
        <f>19*1.07</f>
        <v>20.330000000000002</v>
      </c>
      <c r="O58" s="146"/>
      <c r="P58" s="146" t="s">
        <v>35</v>
      </c>
      <c r="Q58" s="146" t="s">
        <v>35</v>
      </c>
      <c r="R58" s="95" t="s">
        <v>65</v>
      </c>
      <c r="S58" s="93" t="s">
        <v>63</v>
      </c>
      <c r="T58" s="94"/>
    </row>
    <row r="59" spans="2:20" s="12" customFormat="1" ht="35.1" customHeight="1">
      <c r="B59" s="88">
        <v>48</v>
      </c>
      <c r="C59" s="89" t="s">
        <v>180</v>
      </c>
      <c r="D59" s="90" t="s">
        <v>129</v>
      </c>
      <c r="E59" s="338" t="s">
        <v>135</v>
      </c>
      <c r="F59" s="339"/>
      <c r="G59" s="339"/>
      <c r="H59" s="340"/>
      <c r="I59" s="346" t="s">
        <v>384</v>
      </c>
      <c r="J59" s="347"/>
      <c r="K59" s="338" t="s">
        <v>245</v>
      </c>
      <c r="L59" s="339"/>
      <c r="M59" s="96" t="s">
        <v>41</v>
      </c>
      <c r="N59" s="153">
        <f>124.8+15</f>
        <v>139.80000000000001</v>
      </c>
      <c r="O59" s="146" t="s">
        <v>35</v>
      </c>
      <c r="P59" s="146" t="s">
        <v>35</v>
      </c>
      <c r="Q59" s="146" t="s">
        <v>35</v>
      </c>
      <c r="R59" s="95" t="s">
        <v>66</v>
      </c>
      <c r="S59" s="93" t="s">
        <v>63</v>
      </c>
      <c r="T59" s="94"/>
    </row>
    <row r="60" spans="2:20" s="12" customFormat="1" ht="35.1" customHeight="1">
      <c r="B60" s="88">
        <v>49</v>
      </c>
      <c r="C60" s="89" t="s">
        <v>98</v>
      </c>
      <c r="D60" s="90" t="s">
        <v>129</v>
      </c>
      <c r="E60" s="338" t="s">
        <v>136</v>
      </c>
      <c r="F60" s="339"/>
      <c r="G60" s="339"/>
      <c r="H60" s="340"/>
      <c r="I60" s="346" t="s">
        <v>382</v>
      </c>
      <c r="J60" s="381"/>
      <c r="K60" s="338" t="s">
        <v>161</v>
      </c>
      <c r="L60" s="339"/>
      <c r="M60" s="91" t="s">
        <v>40</v>
      </c>
      <c r="N60" s="146" t="s">
        <v>35</v>
      </c>
      <c r="O60" s="153">
        <f>36.78+5</f>
        <v>41.78</v>
      </c>
      <c r="P60" s="153">
        <f>36.78-5</f>
        <v>31.78</v>
      </c>
      <c r="Q60" s="146" t="s">
        <v>35</v>
      </c>
      <c r="R60" s="95" t="s">
        <v>66</v>
      </c>
      <c r="S60" s="93" t="s">
        <v>63</v>
      </c>
      <c r="T60" s="94"/>
    </row>
    <row r="61" spans="2:20" s="12" customFormat="1" ht="35.1" customHeight="1">
      <c r="B61" s="88">
        <v>50</v>
      </c>
      <c r="C61" s="89" t="s">
        <v>181</v>
      </c>
      <c r="D61" s="90" t="s">
        <v>77</v>
      </c>
      <c r="E61" s="338" t="s">
        <v>136</v>
      </c>
      <c r="F61" s="339"/>
      <c r="G61" s="339"/>
      <c r="H61" s="340"/>
      <c r="I61" s="346" t="s">
        <v>382</v>
      </c>
      <c r="J61" s="381"/>
      <c r="K61" s="338" t="s">
        <v>161</v>
      </c>
      <c r="L61" s="339"/>
      <c r="M61" s="96" t="s">
        <v>41</v>
      </c>
      <c r="N61" s="160">
        <f>4.9+1.2</f>
        <v>6.1000000000000005</v>
      </c>
      <c r="O61" s="146"/>
      <c r="P61" s="146"/>
      <c r="Q61" s="153">
        <f>4.9*0.5</f>
        <v>2.4500000000000002</v>
      </c>
      <c r="R61" s="95" t="s">
        <v>65</v>
      </c>
      <c r="S61" s="93" t="s">
        <v>63</v>
      </c>
      <c r="T61" s="94"/>
    </row>
    <row r="62" spans="2:20" s="12" customFormat="1" ht="35.1" customHeight="1">
      <c r="B62" s="88">
        <v>51</v>
      </c>
      <c r="C62" s="89" t="s">
        <v>182</v>
      </c>
      <c r="D62" s="90" t="s">
        <v>77</v>
      </c>
      <c r="E62" s="338" t="s">
        <v>136</v>
      </c>
      <c r="F62" s="339"/>
      <c r="G62" s="339"/>
      <c r="H62" s="340"/>
      <c r="I62" s="346" t="s">
        <v>385</v>
      </c>
      <c r="J62" s="347"/>
      <c r="K62" s="338" t="s">
        <v>246</v>
      </c>
      <c r="L62" s="339"/>
      <c r="M62" s="96" t="s">
        <v>41</v>
      </c>
      <c r="N62" s="149">
        <f>19*1.07</f>
        <v>20.330000000000002</v>
      </c>
      <c r="O62" s="146"/>
      <c r="P62" s="146" t="s">
        <v>35</v>
      </c>
      <c r="Q62" s="146" t="s">
        <v>35</v>
      </c>
      <c r="R62" s="95" t="s">
        <v>65</v>
      </c>
      <c r="S62" s="93" t="s">
        <v>63</v>
      </c>
      <c r="T62" s="94"/>
    </row>
    <row r="63" spans="2:20" s="12" customFormat="1" ht="35.1" customHeight="1">
      <c r="B63" s="88">
        <v>52</v>
      </c>
      <c r="C63" s="89" t="s">
        <v>183</v>
      </c>
      <c r="D63" s="90" t="s">
        <v>129</v>
      </c>
      <c r="E63" s="338" t="s">
        <v>136</v>
      </c>
      <c r="F63" s="339"/>
      <c r="G63" s="339"/>
      <c r="H63" s="340"/>
      <c r="I63" s="346" t="s">
        <v>385</v>
      </c>
      <c r="J63" s="347"/>
      <c r="K63" s="338" t="s">
        <v>246</v>
      </c>
      <c r="L63" s="339"/>
      <c r="M63" s="96" t="s">
        <v>41</v>
      </c>
      <c r="N63" s="153">
        <f>124.8+15</f>
        <v>139.80000000000001</v>
      </c>
      <c r="O63" s="146" t="s">
        <v>35</v>
      </c>
      <c r="P63" s="146" t="s">
        <v>35</v>
      </c>
      <c r="Q63" s="146" t="s">
        <v>35</v>
      </c>
      <c r="R63" s="95" t="s">
        <v>66</v>
      </c>
      <c r="S63" s="93" t="s">
        <v>63</v>
      </c>
      <c r="T63" s="94"/>
    </row>
    <row r="64" spans="2:20" s="12" customFormat="1" ht="35.1" customHeight="1">
      <c r="B64" s="88">
        <v>53</v>
      </c>
      <c r="C64" s="89" t="s">
        <v>99</v>
      </c>
      <c r="D64" s="90" t="s">
        <v>129</v>
      </c>
      <c r="E64" s="338" t="s">
        <v>137</v>
      </c>
      <c r="F64" s="339"/>
      <c r="G64" s="339"/>
      <c r="H64" s="340"/>
      <c r="I64" s="346" t="s">
        <v>386</v>
      </c>
      <c r="J64" s="347"/>
      <c r="K64" s="338" t="s">
        <v>279</v>
      </c>
      <c r="L64" s="339"/>
      <c r="M64" s="91" t="s">
        <v>40</v>
      </c>
      <c r="N64" s="146" t="s">
        <v>35</v>
      </c>
      <c r="O64" s="149">
        <f>60+5</f>
        <v>65</v>
      </c>
      <c r="P64" s="149">
        <f>60-5</f>
        <v>55</v>
      </c>
      <c r="Q64" s="146" t="s">
        <v>35</v>
      </c>
      <c r="R64" s="95" t="s">
        <v>66</v>
      </c>
      <c r="S64" s="93" t="s">
        <v>63</v>
      </c>
      <c r="T64" s="94"/>
    </row>
    <row r="65" spans="2:20" s="12" customFormat="1" ht="35.1" customHeight="1">
      <c r="B65" s="88">
        <v>54</v>
      </c>
      <c r="C65" s="89" t="s">
        <v>184</v>
      </c>
      <c r="D65" s="90" t="s">
        <v>129</v>
      </c>
      <c r="E65" s="338" t="s">
        <v>137</v>
      </c>
      <c r="F65" s="339"/>
      <c r="G65" s="339"/>
      <c r="H65" s="340"/>
      <c r="I65" s="346" t="s">
        <v>386</v>
      </c>
      <c r="J65" s="347"/>
      <c r="K65" s="338" t="s">
        <v>279</v>
      </c>
      <c r="L65" s="339"/>
      <c r="M65" s="96" t="s">
        <v>41</v>
      </c>
      <c r="N65" s="149">
        <f>60+15</f>
        <v>75</v>
      </c>
      <c r="O65" s="146" t="s">
        <v>35</v>
      </c>
      <c r="P65" s="146" t="s">
        <v>35</v>
      </c>
      <c r="Q65" s="146" t="s">
        <v>35</v>
      </c>
      <c r="R65" s="95" t="s">
        <v>66</v>
      </c>
      <c r="S65" s="93" t="s">
        <v>63</v>
      </c>
      <c r="T65" s="94"/>
    </row>
    <row r="66" spans="2:20" s="12" customFormat="1" ht="35.1" customHeight="1">
      <c r="B66" s="88">
        <v>55</v>
      </c>
      <c r="C66" s="89" t="s">
        <v>100</v>
      </c>
      <c r="D66" s="90" t="s">
        <v>129</v>
      </c>
      <c r="E66" s="338" t="s">
        <v>138</v>
      </c>
      <c r="F66" s="339"/>
      <c r="G66" s="339"/>
      <c r="H66" s="340"/>
      <c r="I66" s="346" t="s">
        <v>387</v>
      </c>
      <c r="J66" s="347"/>
      <c r="K66" s="338" t="s">
        <v>280</v>
      </c>
      <c r="L66" s="339"/>
      <c r="M66" s="91" t="s">
        <v>40</v>
      </c>
      <c r="N66" s="146" t="s">
        <v>35</v>
      </c>
      <c r="O66" s="149">
        <f>60+5</f>
        <v>65</v>
      </c>
      <c r="P66" s="149">
        <f>60-5</f>
        <v>55</v>
      </c>
      <c r="Q66" s="146" t="s">
        <v>35</v>
      </c>
      <c r="R66" s="95" t="s">
        <v>66</v>
      </c>
      <c r="S66" s="93" t="s">
        <v>63</v>
      </c>
      <c r="T66" s="94"/>
    </row>
    <row r="67" spans="2:20" s="12" customFormat="1" ht="35.1" customHeight="1">
      <c r="B67" s="88">
        <v>56</v>
      </c>
      <c r="C67" s="89" t="s">
        <v>185</v>
      </c>
      <c r="D67" s="90" t="s">
        <v>129</v>
      </c>
      <c r="E67" s="338" t="s">
        <v>138</v>
      </c>
      <c r="F67" s="339"/>
      <c r="G67" s="339"/>
      <c r="H67" s="340"/>
      <c r="I67" s="346" t="s">
        <v>387</v>
      </c>
      <c r="J67" s="347"/>
      <c r="K67" s="338" t="s">
        <v>280</v>
      </c>
      <c r="L67" s="339"/>
      <c r="M67" s="96" t="s">
        <v>41</v>
      </c>
      <c r="N67" s="149">
        <f>60+15</f>
        <v>75</v>
      </c>
      <c r="O67" s="146" t="s">
        <v>35</v>
      </c>
      <c r="P67" s="146" t="s">
        <v>35</v>
      </c>
      <c r="Q67" s="146" t="s">
        <v>35</v>
      </c>
      <c r="R67" s="95" t="s">
        <v>66</v>
      </c>
      <c r="S67" s="93" t="s">
        <v>63</v>
      </c>
      <c r="T67" s="94"/>
    </row>
    <row r="68" spans="2:20" s="12" customFormat="1" ht="35.1" customHeight="1">
      <c r="B68" s="88">
        <v>57</v>
      </c>
      <c r="C68" s="89" t="s">
        <v>101</v>
      </c>
      <c r="D68" s="90" t="s">
        <v>129</v>
      </c>
      <c r="E68" s="338" t="s">
        <v>139</v>
      </c>
      <c r="F68" s="339"/>
      <c r="G68" s="339"/>
      <c r="H68" s="340"/>
      <c r="I68" s="346" t="s">
        <v>388</v>
      </c>
      <c r="J68" s="347"/>
      <c r="K68" s="338" t="s">
        <v>281</v>
      </c>
      <c r="L68" s="339"/>
      <c r="M68" s="91" t="s">
        <v>40</v>
      </c>
      <c r="N68" s="146" t="s">
        <v>35</v>
      </c>
      <c r="O68" s="149">
        <f>60+5</f>
        <v>65</v>
      </c>
      <c r="P68" s="149">
        <f>60-5</f>
        <v>55</v>
      </c>
      <c r="Q68" s="146" t="s">
        <v>35</v>
      </c>
      <c r="R68" s="95" t="s">
        <v>66</v>
      </c>
      <c r="S68" s="93" t="s">
        <v>63</v>
      </c>
      <c r="T68" s="94"/>
    </row>
    <row r="69" spans="2:20" s="12" customFormat="1" ht="35.1" customHeight="1">
      <c r="B69" s="88">
        <v>58</v>
      </c>
      <c r="C69" s="89" t="s">
        <v>186</v>
      </c>
      <c r="D69" s="90" t="s">
        <v>129</v>
      </c>
      <c r="E69" s="338" t="s">
        <v>139</v>
      </c>
      <c r="F69" s="339"/>
      <c r="G69" s="339"/>
      <c r="H69" s="340"/>
      <c r="I69" s="346" t="s">
        <v>388</v>
      </c>
      <c r="J69" s="347"/>
      <c r="K69" s="338" t="s">
        <v>281</v>
      </c>
      <c r="L69" s="339"/>
      <c r="M69" s="96" t="s">
        <v>41</v>
      </c>
      <c r="N69" s="149">
        <f>60+15</f>
        <v>75</v>
      </c>
      <c r="O69" s="146" t="s">
        <v>35</v>
      </c>
      <c r="P69" s="146" t="s">
        <v>35</v>
      </c>
      <c r="Q69" s="146" t="s">
        <v>35</v>
      </c>
      <c r="R69" s="95" t="s">
        <v>66</v>
      </c>
      <c r="S69" s="93" t="s">
        <v>63</v>
      </c>
      <c r="T69" s="94"/>
    </row>
    <row r="70" spans="2:20" s="12" customFormat="1" ht="35.1" customHeight="1">
      <c r="B70" s="88">
        <v>59</v>
      </c>
      <c r="C70" s="89" t="s">
        <v>102</v>
      </c>
      <c r="D70" s="90" t="s">
        <v>78</v>
      </c>
      <c r="E70" s="338" t="s">
        <v>140</v>
      </c>
      <c r="F70" s="339"/>
      <c r="G70" s="339"/>
      <c r="H70" s="340"/>
      <c r="I70" s="353" t="s">
        <v>389</v>
      </c>
      <c r="J70" s="354"/>
      <c r="K70" s="343" t="s">
        <v>438</v>
      </c>
      <c r="L70" s="344"/>
      <c r="M70" s="91" t="s">
        <v>40</v>
      </c>
      <c r="N70" s="146" t="s">
        <v>35</v>
      </c>
      <c r="O70" s="147">
        <v>1</v>
      </c>
      <c r="P70" s="146" t="s">
        <v>35</v>
      </c>
      <c r="Q70" s="146" t="s">
        <v>35</v>
      </c>
      <c r="R70" s="95" t="s">
        <v>360</v>
      </c>
      <c r="S70" s="93" t="s">
        <v>63</v>
      </c>
      <c r="T70" s="94"/>
    </row>
    <row r="71" spans="2:20" s="12" customFormat="1" ht="35.1" customHeight="1">
      <c r="B71" s="88">
        <v>60</v>
      </c>
      <c r="C71" s="89" t="s">
        <v>103</v>
      </c>
      <c r="D71" s="90" t="s">
        <v>79</v>
      </c>
      <c r="E71" s="338" t="s">
        <v>140</v>
      </c>
      <c r="F71" s="339"/>
      <c r="G71" s="339"/>
      <c r="H71" s="340"/>
      <c r="I71" s="353" t="s">
        <v>389</v>
      </c>
      <c r="J71" s="354"/>
      <c r="K71" s="343" t="s">
        <v>438</v>
      </c>
      <c r="L71" s="344"/>
      <c r="M71" s="91" t="s">
        <v>40</v>
      </c>
      <c r="N71" s="146" t="s">
        <v>35</v>
      </c>
      <c r="O71" s="149">
        <v>950</v>
      </c>
      <c r="P71" s="149">
        <v>500</v>
      </c>
      <c r="Q71" s="146" t="s">
        <v>35</v>
      </c>
      <c r="R71" s="109" t="s">
        <v>62</v>
      </c>
      <c r="S71" s="93" t="s">
        <v>63</v>
      </c>
      <c r="T71" s="94"/>
    </row>
    <row r="72" spans="2:20" s="12" customFormat="1" ht="35.1" customHeight="1">
      <c r="B72" s="88">
        <v>61</v>
      </c>
      <c r="C72" s="89" t="s">
        <v>187</v>
      </c>
      <c r="D72" s="90" t="s">
        <v>79</v>
      </c>
      <c r="E72" s="338" t="s">
        <v>140</v>
      </c>
      <c r="F72" s="339"/>
      <c r="G72" s="339"/>
      <c r="H72" s="340"/>
      <c r="I72" s="353" t="s">
        <v>389</v>
      </c>
      <c r="J72" s="354"/>
      <c r="K72" s="343" t="s">
        <v>438</v>
      </c>
      <c r="L72" s="344"/>
      <c r="M72" s="96" t="s">
        <v>41</v>
      </c>
      <c r="N72" s="147">
        <v>1100</v>
      </c>
      <c r="O72" s="159">
        <v>950</v>
      </c>
      <c r="P72" s="146" t="s">
        <v>35</v>
      </c>
      <c r="Q72" s="147">
        <v>300</v>
      </c>
      <c r="R72" s="109" t="s">
        <v>62</v>
      </c>
      <c r="S72" s="93" t="s">
        <v>63</v>
      </c>
      <c r="T72" s="94"/>
    </row>
    <row r="73" spans="2:20" s="12" customFormat="1" ht="35.1" customHeight="1">
      <c r="B73" s="88">
        <v>62</v>
      </c>
      <c r="C73" s="89" t="s">
        <v>104</v>
      </c>
      <c r="D73" s="90" t="s">
        <v>78</v>
      </c>
      <c r="E73" s="338" t="s">
        <v>141</v>
      </c>
      <c r="F73" s="339"/>
      <c r="G73" s="339"/>
      <c r="H73" s="340"/>
      <c r="I73" s="353" t="s">
        <v>390</v>
      </c>
      <c r="J73" s="354"/>
      <c r="K73" s="343" t="s">
        <v>439</v>
      </c>
      <c r="L73" s="344"/>
      <c r="M73" s="91" t="s">
        <v>40</v>
      </c>
      <c r="N73" s="146" t="s">
        <v>35</v>
      </c>
      <c r="O73" s="147">
        <v>1</v>
      </c>
      <c r="P73" s="146" t="s">
        <v>35</v>
      </c>
      <c r="Q73" s="146" t="s">
        <v>35</v>
      </c>
      <c r="R73" s="95" t="s">
        <v>360</v>
      </c>
      <c r="S73" s="93" t="s">
        <v>63</v>
      </c>
      <c r="T73" s="94"/>
    </row>
    <row r="74" spans="2:20" s="12" customFormat="1" ht="35.1" customHeight="1">
      <c r="B74" s="88">
        <v>63</v>
      </c>
      <c r="C74" s="89" t="s">
        <v>105</v>
      </c>
      <c r="D74" s="90" t="s">
        <v>79</v>
      </c>
      <c r="E74" s="338" t="s">
        <v>141</v>
      </c>
      <c r="F74" s="339"/>
      <c r="G74" s="339"/>
      <c r="H74" s="340"/>
      <c r="I74" s="353" t="s">
        <v>390</v>
      </c>
      <c r="J74" s="354"/>
      <c r="K74" s="343" t="s">
        <v>439</v>
      </c>
      <c r="L74" s="344"/>
      <c r="M74" s="91" t="s">
        <v>40</v>
      </c>
      <c r="N74" s="146" t="s">
        <v>35</v>
      </c>
      <c r="O74" s="149">
        <v>950</v>
      </c>
      <c r="P74" s="149">
        <v>500</v>
      </c>
      <c r="Q74" s="146" t="s">
        <v>35</v>
      </c>
      <c r="R74" s="109" t="s">
        <v>62</v>
      </c>
      <c r="S74" s="93" t="s">
        <v>63</v>
      </c>
      <c r="T74" s="94"/>
    </row>
    <row r="75" spans="2:20" s="12" customFormat="1" ht="35.1" customHeight="1">
      <c r="B75" s="88">
        <v>64</v>
      </c>
      <c r="C75" s="89" t="s">
        <v>188</v>
      </c>
      <c r="D75" s="90" t="s">
        <v>79</v>
      </c>
      <c r="E75" s="338" t="s">
        <v>141</v>
      </c>
      <c r="F75" s="339"/>
      <c r="G75" s="339"/>
      <c r="H75" s="340"/>
      <c r="I75" s="353" t="s">
        <v>390</v>
      </c>
      <c r="J75" s="354"/>
      <c r="K75" s="343" t="s">
        <v>439</v>
      </c>
      <c r="L75" s="344"/>
      <c r="M75" s="96" t="s">
        <v>41</v>
      </c>
      <c r="N75" s="147">
        <v>1100</v>
      </c>
      <c r="O75" s="159">
        <v>950</v>
      </c>
      <c r="P75" s="146" t="s">
        <v>35</v>
      </c>
      <c r="Q75" s="147">
        <v>300</v>
      </c>
      <c r="R75" s="109" t="s">
        <v>62</v>
      </c>
      <c r="S75" s="93" t="s">
        <v>63</v>
      </c>
      <c r="T75" s="94"/>
    </row>
    <row r="76" spans="2:20" s="12" customFormat="1" ht="35.1" customHeight="1">
      <c r="B76" s="88">
        <v>65</v>
      </c>
      <c r="C76" s="89" t="s">
        <v>106</v>
      </c>
      <c r="D76" s="90" t="s">
        <v>78</v>
      </c>
      <c r="E76" s="338" t="s">
        <v>142</v>
      </c>
      <c r="F76" s="339"/>
      <c r="G76" s="339"/>
      <c r="H76" s="340"/>
      <c r="I76" s="353" t="s">
        <v>391</v>
      </c>
      <c r="J76" s="354"/>
      <c r="K76" s="343" t="s">
        <v>440</v>
      </c>
      <c r="L76" s="344"/>
      <c r="M76" s="91" t="s">
        <v>40</v>
      </c>
      <c r="N76" s="146" t="s">
        <v>35</v>
      </c>
      <c r="O76" s="147">
        <v>1</v>
      </c>
      <c r="P76" s="146" t="s">
        <v>35</v>
      </c>
      <c r="Q76" s="146" t="s">
        <v>35</v>
      </c>
      <c r="R76" s="95" t="s">
        <v>360</v>
      </c>
      <c r="S76" s="93" t="s">
        <v>63</v>
      </c>
      <c r="T76" s="94"/>
    </row>
    <row r="77" spans="2:20" s="12" customFormat="1" ht="35.1" customHeight="1">
      <c r="B77" s="88">
        <v>66</v>
      </c>
      <c r="C77" s="89" t="s">
        <v>107</v>
      </c>
      <c r="D77" s="90" t="s">
        <v>79</v>
      </c>
      <c r="E77" s="338" t="s">
        <v>142</v>
      </c>
      <c r="F77" s="339"/>
      <c r="G77" s="339"/>
      <c r="H77" s="340"/>
      <c r="I77" s="353" t="s">
        <v>391</v>
      </c>
      <c r="J77" s="354"/>
      <c r="K77" s="343" t="s">
        <v>440</v>
      </c>
      <c r="L77" s="344"/>
      <c r="M77" s="91" t="s">
        <v>40</v>
      </c>
      <c r="N77" s="146" t="s">
        <v>35</v>
      </c>
      <c r="O77" s="151">
        <v>950</v>
      </c>
      <c r="P77" s="151">
        <v>500</v>
      </c>
      <c r="Q77" s="146" t="s">
        <v>35</v>
      </c>
      <c r="R77" s="109" t="s">
        <v>62</v>
      </c>
      <c r="S77" s="93" t="s">
        <v>63</v>
      </c>
      <c r="T77" s="94"/>
    </row>
    <row r="78" spans="2:20" s="12" customFormat="1" ht="35.1" customHeight="1">
      <c r="B78" s="88">
        <v>67</v>
      </c>
      <c r="C78" s="89" t="s">
        <v>189</v>
      </c>
      <c r="D78" s="90" t="s">
        <v>79</v>
      </c>
      <c r="E78" s="338" t="s">
        <v>142</v>
      </c>
      <c r="F78" s="339"/>
      <c r="G78" s="339"/>
      <c r="H78" s="340"/>
      <c r="I78" s="353" t="s">
        <v>391</v>
      </c>
      <c r="J78" s="354"/>
      <c r="K78" s="343" t="s">
        <v>440</v>
      </c>
      <c r="L78" s="344"/>
      <c r="M78" s="96" t="s">
        <v>41</v>
      </c>
      <c r="N78" s="152">
        <v>1100</v>
      </c>
      <c r="O78" s="159">
        <v>950</v>
      </c>
      <c r="P78" s="146" t="s">
        <v>35</v>
      </c>
      <c r="Q78" s="152">
        <v>300</v>
      </c>
      <c r="R78" s="109" t="s">
        <v>62</v>
      </c>
      <c r="S78" s="93" t="s">
        <v>63</v>
      </c>
      <c r="T78" s="94"/>
    </row>
    <row r="79" spans="2:20" s="12" customFormat="1" ht="35.1" customHeight="1">
      <c r="B79" s="88">
        <v>68</v>
      </c>
      <c r="C79" s="89" t="s">
        <v>108</v>
      </c>
      <c r="D79" s="90" t="s">
        <v>129</v>
      </c>
      <c r="E79" s="338" t="s">
        <v>143</v>
      </c>
      <c r="F79" s="339"/>
      <c r="G79" s="339"/>
      <c r="H79" s="340"/>
      <c r="I79" s="346" t="s">
        <v>392</v>
      </c>
      <c r="J79" s="347"/>
      <c r="K79" s="338" t="s">
        <v>162</v>
      </c>
      <c r="L79" s="339"/>
      <c r="M79" s="91" t="s">
        <v>40</v>
      </c>
      <c r="N79" s="146" t="s">
        <v>35</v>
      </c>
      <c r="O79" s="152">
        <f>59.88+5</f>
        <v>64.88</v>
      </c>
      <c r="P79" s="152">
        <f>59.88-5</f>
        <v>54.88</v>
      </c>
      <c r="Q79" s="146" t="s">
        <v>35</v>
      </c>
      <c r="R79" s="95" t="s">
        <v>66</v>
      </c>
      <c r="S79" s="93" t="s">
        <v>63</v>
      </c>
      <c r="T79" s="94"/>
    </row>
    <row r="80" spans="2:20" s="12" customFormat="1" ht="35.1" customHeight="1">
      <c r="B80" s="88">
        <v>69</v>
      </c>
      <c r="C80" s="89" t="s">
        <v>190</v>
      </c>
      <c r="D80" s="90" t="s">
        <v>77</v>
      </c>
      <c r="E80" s="338" t="s">
        <v>143</v>
      </c>
      <c r="F80" s="339"/>
      <c r="G80" s="339"/>
      <c r="H80" s="340"/>
      <c r="I80" s="346" t="s">
        <v>392</v>
      </c>
      <c r="J80" s="347"/>
      <c r="K80" s="338" t="s">
        <v>162</v>
      </c>
      <c r="L80" s="339"/>
      <c r="M80" s="96" t="s">
        <v>41</v>
      </c>
      <c r="N80" s="146" t="s">
        <v>35</v>
      </c>
      <c r="O80" s="146" t="s">
        <v>35</v>
      </c>
      <c r="P80" s="146" t="s">
        <v>35</v>
      </c>
      <c r="Q80" s="151">
        <f>18.1*0.5</f>
        <v>9.0500000000000007</v>
      </c>
      <c r="R80" s="95" t="s">
        <v>65</v>
      </c>
      <c r="S80" s="93" t="s">
        <v>63</v>
      </c>
      <c r="T80" s="94"/>
    </row>
    <row r="81" spans="2:20" s="12" customFormat="1" ht="35.1" customHeight="1">
      <c r="B81" s="88">
        <v>70</v>
      </c>
      <c r="C81" s="89" t="s">
        <v>112</v>
      </c>
      <c r="D81" s="90" t="s">
        <v>77</v>
      </c>
      <c r="E81" s="338" t="s">
        <v>143</v>
      </c>
      <c r="F81" s="339"/>
      <c r="G81" s="339"/>
      <c r="H81" s="340"/>
      <c r="I81" s="346" t="s">
        <v>393</v>
      </c>
      <c r="J81" s="347"/>
      <c r="K81" s="343" t="s">
        <v>441</v>
      </c>
      <c r="L81" s="344"/>
      <c r="M81" s="96" t="s">
        <v>41</v>
      </c>
      <c r="N81" s="153">
        <f>54.8*1.07</f>
        <v>58.636000000000003</v>
      </c>
      <c r="O81" s="146"/>
      <c r="P81" s="146" t="s">
        <v>35</v>
      </c>
      <c r="Q81" s="146" t="s">
        <v>35</v>
      </c>
      <c r="R81" s="95" t="s">
        <v>65</v>
      </c>
      <c r="S81" s="93" t="s">
        <v>63</v>
      </c>
      <c r="T81" s="94"/>
    </row>
    <row r="82" spans="2:20" s="12" customFormat="1" ht="35.1" customHeight="1">
      <c r="B82" s="88">
        <v>71</v>
      </c>
      <c r="C82" s="89" t="s">
        <v>191</v>
      </c>
      <c r="D82" s="90" t="s">
        <v>129</v>
      </c>
      <c r="E82" s="338" t="s">
        <v>143</v>
      </c>
      <c r="F82" s="339"/>
      <c r="G82" s="339"/>
      <c r="H82" s="340"/>
      <c r="I82" s="346" t="s">
        <v>393</v>
      </c>
      <c r="J82" s="347"/>
      <c r="K82" s="343" t="s">
        <v>441</v>
      </c>
      <c r="L82" s="344"/>
      <c r="M82" s="96" t="s">
        <v>41</v>
      </c>
      <c r="N82" s="153">
        <f>142.3+15</f>
        <v>157.30000000000001</v>
      </c>
      <c r="O82" s="146" t="s">
        <v>35</v>
      </c>
      <c r="P82" s="146" t="s">
        <v>35</v>
      </c>
      <c r="Q82" s="146" t="s">
        <v>35</v>
      </c>
      <c r="R82" s="95" t="s">
        <v>66</v>
      </c>
      <c r="S82" s="93" t="s">
        <v>63</v>
      </c>
      <c r="T82" s="94"/>
    </row>
    <row r="83" spans="2:20" s="12" customFormat="1" ht="35.1" customHeight="1">
      <c r="B83" s="88">
        <v>72</v>
      </c>
      <c r="C83" s="89" t="s">
        <v>109</v>
      </c>
      <c r="D83" s="90" t="s">
        <v>129</v>
      </c>
      <c r="E83" s="338" t="s">
        <v>144</v>
      </c>
      <c r="F83" s="339"/>
      <c r="G83" s="339"/>
      <c r="H83" s="340"/>
      <c r="I83" s="346" t="s">
        <v>394</v>
      </c>
      <c r="J83" s="347"/>
      <c r="K83" s="338" t="s">
        <v>163</v>
      </c>
      <c r="L83" s="339"/>
      <c r="M83" s="91" t="s">
        <v>40</v>
      </c>
      <c r="N83" s="146" t="s">
        <v>35</v>
      </c>
      <c r="O83" s="152">
        <f>59.88+5</f>
        <v>64.88</v>
      </c>
      <c r="P83" s="152">
        <f>59.88-5</f>
        <v>54.88</v>
      </c>
      <c r="Q83" s="146" t="s">
        <v>35</v>
      </c>
      <c r="R83" s="95" t="s">
        <v>66</v>
      </c>
      <c r="S83" s="93" t="s">
        <v>63</v>
      </c>
      <c r="T83" s="94"/>
    </row>
    <row r="84" spans="2:20" s="12" customFormat="1" ht="35.1" customHeight="1">
      <c r="B84" s="88">
        <v>73</v>
      </c>
      <c r="C84" s="89" t="s">
        <v>192</v>
      </c>
      <c r="D84" s="90" t="s">
        <v>77</v>
      </c>
      <c r="E84" s="338" t="s">
        <v>144</v>
      </c>
      <c r="F84" s="339"/>
      <c r="G84" s="339"/>
      <c r="H84" s="340"/>
      <c r="I84" s="346" t="s">
        <v>394</v>
      </c>
      <c r="J84" s="347"/>
      <c r="K84" s="338" t="s">
        <v>163</v>
      </c>
      <c r="L84" s="339"/>
      <c r="M84" s="96" t="s">
        <v>41</v>
      </c>
      <c r="N84" s="146" t="s">
        <v>35</v>
      </c>
      <c r="O84" s="146" t="s">
        <v>35</v>
      </c>
      <c r="P84" s="146" t="s">
        <v>35</v>
      </c>
      <c r="Q84" s="151">
        <f>18.1*0.5</f>
        <v>9.0500000000000007</v>
      </c>
      <c r="R84" s="95" t="s">
        <v>65</v>
      </c>
      <c r="S84" s="93" t="s">
        <v>63</v>
      </c>
      <c r="T84" s="94"/>
    </row>
    <row r="85" spans="2:20" s="12" customFormat="1" ht="35.1" customHeight="1">
      <c r="B85" s="88">
        <v>74</v>
      </c>
      <c r="C85" s="89" t="s">
        <v>114</v>
      </c>
      <c r="D85" s="90" t="s">
        <v>77</v>
      </c>
      <c r="E85" s="338" t="s">
        <v>144</v>
      </c>
      <c r="F85" s="339"/>
      <c r="G85" s="339"/>
      <c r="H85" s="340"/>
      <c r="I85" s="346" t="s">
        <v>395</v>
      </c>
      <c r="J85" s="347"/>
      <c r="K85" s="343" t="s">
        <v>442</v>
      </c>
      <c r="L85" s="344"/>
      <c r="M85" s="96" t="s">
        <v>41</v>
      </c>
      <c r="N85" s="153">
        <f>54.8*1.07</f>
        <v>58.636000000000003</v>
      </c>
      <c r="O85" s="146"/>
      <c r="P85" s="146" t="s">
        <v>35</v>
      </c>
      <c r="Q85" s="146" t="s">
        <v>35</v>
      </c>
      <c r="R85" s="95" t="s">
        <v>65</v>
      </c>
      <c r="S85" s="93" t="s">
        <v>63</v>
      </c>
      <c r="T85" s="94"/>
    </row>
    <row r="86" spans="2:20" s="12" customFormat="1" ht="35.1" customHeight="1">
      <c r="B86" s="88">
        <v>75</v>
      </c>
      <c r="C86" s="89" t="s">
        <v>193</v>
      </c>
      <c r="D86" s="90" t="s">
        <v>129</v>
      </c>
      <c r="E86" s="338" t="s">
        <v>144</v>
      </c>
      <c r="F86" s="339"/>
      <c r="G86" s="339"/>
      <c r="H86" s="340"/>
      <c r="I86" s="346" t="s">
        <v>395</v>
      </c>
      <c r="J86" s="347"/>
      <c r="K86" s="343" t="s">
        <v>442</v>
      </c>
      <c r="L86" s="344"/>
      <c r="M86" s="96" t="s">
        <v>41</v>
      </c>
      <c r="N86" s="153">
        <f>142.3+15</f>
        <v>157.30000000000001</v>
      </c>
      <c r="O86" s="146" t="s">
        <v>35</v>
      </c>
      <c r="P86" s="146" t="s">
        <v>35</v>
      </c>
      <c r="Q86" s="146" t="s">
        <v>35</v>
      </c>
      <c r="R86" s="95" t="s">
        <v>66</v>
      </c>
      <c r="S86" s="93" t="s">
        <v>63</v>
      </c>
      <c r="T86" s="94"/>
    </row>
    <row r="87" spans="2:20" s="12" customFormat="1" ht="35.1" customHeight="1">
      <c r="B87" s="88">
        <v>76</v>
      </c>
      <c r="C87" s="89" t="s">
        <v>110</v>
      </c>
      <c r="D87" s="90" t="s">
        <v>129</v>
      </c>
      <c r="E87" s="338" t="s">
        <v>145</v>
      </c>
      <c r="F87" s="339"/>
      <c r="G87" s="339"/>
      <c r="H87" s="340"/>
      <c r="I87" s="346" t="s">
        <v>396</v>
      </c>
      <c r="J87" s="347"/>
      <c r="K87" s="338" t="s">
        <v>164</v>
      </c>
      <c r="L87" s="339"/>
      <c r="M87" s="91" t="s">
        <v>40</v>
      </c>
      <c r="N87" s="146" t="s">
        <v>35</v>
      </c>
      <c r="O87" s="152">
        <f>59.88+5</f>
        <v>64.88</v>
      </c>
      <c r="P87" s="152">
        <f>59.88-5</f>
        <v>54.88</v>
      </c>
      <c r="Q87" s="146" t="s">
        <v>35</v>
      </c>
      <c r="R87" s="95" t="s">
        <v>66</v>
      </c>
      <c r="S87" s="93" t="s">
        <v>63</v>
      </c>
      <c r="T87" s="94"/>
    </row>
    <row r="88" spans="2:20" s="12" customFormat="1" ht="35.1" customHeight="1">
      <c r="B88" s="88">
        <v>77</v>
      </c>
      <c r="C88" s="89" t="s">
        <v>194</v>
      </c>
      <c r="D88" s="90" t="s">
        <v>77</v>
      </c>
      <c r="E88" s="338" t="s">
        <v>145</v>
      </c>
      <c r="F88" s="339"/>
      <c r="G88" s="339"/>
      <c r="H88" s="340"/>
      <c r="I88" s="346" t="s">
        <v>396</v>
      </c>
      <c r="J88" s="347"/>
      <c r="K88" s="338" t="s">
        <v>164</v>
      </c>
      <c r="L88" s="339"/>
      <c r="M88" s="96" t="s">
        <v>41</v>
      </c>
      <c r="N88" s="146" t="s">
        <v>35</v>
      </c>
      <c r="O88" s="146" t="s">
        <v>35</v>
      </c>
      <c r="P88" s="146" t="s">
        <v>35</v>
      </c>
      <c r="Q88" s="151">
        <f>18.1*0.5</f>
        <v>9.0500000000000007</v>
      </c>
      <c r="R88" s="95" t="s">
        <v>65</v>
      </c>
      <c r="S88" s="93" t="s">
        <v>63</v>
      </c>
      <c r="T88" s="94"/>
    </row>
    <row r="89" spans="2:20" s="12" customFormat="1" ht="35.1" customHeight="1">
      <c r="B89" s="88">
        <v>78</v>
      </c>
      <c r="C89" s="89" t="s">
        <v>116</v>
      </c>
      <c r="D89" s="90" t="s">
        <v>77</v>
      </c>
      <c r="E89" s="338" t="s">
        <v>145</v>
      </c>
      <c r="F89" s="339"/>
      <c r="G89" s="339"/>
      <c r="H89" s="340"/>
      <c r="I89" s="346" t="s">
        <v>397</v>
      </c>
      <c r="J89" s="347"/>
      <c r="K89" s="343" t="s">
        <v>443</v>
      </c>
      <c r="L89" s="344"/>
      <c r="M89" s="96" t="s">
        <v>41</v>
      </c>
      <c r="N89" s="153">
        <f>54.8*1.07</f>
        <v>58.636000000000003</v>
      </c>
      <c r="O89" s="146"/>
      <c r="P89" s="146" t="s">
        <v>35</v>
      </c>
      <c r="Q89" s="146" t="s">
        <v>35</v>
      </c>
      <c r="R89" s="95" t="s">
        <v>65</v>
      </c>
      <c r="S89" s="93" t="s">
        <v>63</v>
      </c>
      <c r="T89" s="94"/>
    </row>
    <row r="90" spans="2:20" s="12" customFormat="1" ht="35.1" customHeight="1">
      <c r="B90" s="88">
        <v>79</v>
      </c>
      <c r="C90" s="89" t="s">
        <v>195</v>
      </c>
      <c r="D90" s="90" t="s">
        <v>129</v>
      </c>
      <c r="E90" s="338" t="s">
        <v>145</v>
      </c>
      <c r="F90" s="339"/>
      <c r="G90" s="339"/>
      <c r="H90" s="340"/>
      <c r="I90" s="346" t="s">
        <v>397</v>
      </c>
      <c r="J90" s="347"/>
      <c r="K90" s="343" t="s">
        <v>443</v>
      </c>
      <c r="L90" s="344"/>
      <c r="M90" s="96" t="s">
        <v>41</v>
      </c>
      <c r="N90" s="153">
        <f>142.3+15</f>
        <v>157.30000000000001</v>
      </c>
      <c r="O90" s="146" t="s">
        <v>35</v>
      </c>
      <c r="P90" s="146" t="s">
        <v>35</v>
      </c>
      <c r="Q90" s="146" t="s">
        <v>35</v>
      </c>
      <c r="R90" s="95" t="s">
        <v>66</v>
      </c>
      <c r="S90" s="93" t="s">
        <v>63</v>
      </c>
      <c r="T90" s="94"/>
    </row>
    <row r="91" spans="2:20" s="12" customFormat="1" ht="35.1" customHeight="1">
      <c r="B91" s="88">
        <v>80</v>
      </c>
      <c r="C91" s="89" t="s">
        <v>111</v>
      </c>
      <c r="D91" s="90" t="s">
        <v>129</v>
      </c>
      <c r="E91" s="338" t="s">
        <v>146</v>
      </c>
      <c r="F91" s="339"/>
      <c r="G91" s="339"/>
      <c r="H91" s="340"/>
      <c r="I91" s="346" t="s">
        <v>399</v>
      </c>
      <c r="J91" s="347"/>
      <c r="K91" s="343" t="s">
        <v>444</v>
      </c>
      <c r="L91" s="344"/>
      <c r="M91" s="91" t="s">
        <v>40</v>
      </c>
      <c r="N91" s="146" t="s">
        <v>35</v>
      </c>
      <c r="O91" s="151">
        <f>60+5</f>
        <v>65</v>
      </c>
      <c r="P91" s="151">
        <f>60-5</f>
        <v>55</v>
      </c>
      <c r="Q91" s="146" t="s">
        <v>35</v>
      </c>
      <c r="R91" s="95" t="s">
        <v>66</v>
      </c>
      <c r="S91" s="93" t="s">
        <v>63</v>
      </c>
      <c r="T91" s="94"/>
    </row>
    <row r="92" spans="2:20" s="12" customFormat="1" ht="35.1" customHeight="1">
      <c r="B92" s="88">
        <v>81</v>
      </c>
      <c r="C92" s="89" t="s">
        <v>268</v>
      </c>
      <c r="D92" s="90" t="s">
        <v>77</v>
      </c>
      <c r="E92" s="338" t="s">
        <v>146</v>
      </c>
      <c r="F92" s="339"/>
      <c r="G92" s="339"/>
      <c r="H92" s="340"/>
      <c r="I92" s="346" t="s">
        <v>398</v>
      </c>
      <c r="J92" s="347"/>
      <c r="K92" s="338" t="s">
        <v>165</v>
      </c>
      <c r="L92" s="339"/>
      <c r="M92" s="91" t="s">
        <v>40</v>
      </c>
      <c r="N92" s="146" t="s">
        <v>35</v>
      </c>
      <c r="O92" s="152">
        <f>54.1*1.05</f>
        <v>56.805000000000007</v>
      </c>
      <c r="P92" s="152">
        <f>54.1*0.7</f>
        <v>37.869999999999997</v>
      </c>
      <c r="Q92" s="146" t="s">
        <v>35</v>
      </c>
      <c r="R92" s="95" t="s">
        <v>65</v>
      </c>
      <c r="S92" s="93" t="s">
        <v>63</v>
      </c>
      <c r="T92" s="94"/>
    </row>
    <row r="93" spans="2:20" s="12" customFormat="1" ht="35.1" customHeight="1">
      <c r="B93" s="88">
        <v>82</v>
      </c>
      <c r="C93" s="89" t="s">
        <v>196</v>
      </c>
      <c r="D93" s="90" t="s">
        <v>129</v>
      </c>
      <c r="E93" s="338" t="s">
        <v>146</v>
      </c>
      <c r="F93" s="339"/>
      <c r="G93" s="339"/>
      <c r="H93" s="340"/>
      <c r="I93" s="346" t="s">
        <v>399</v>
      </c>
      <c r="J93" s="347"/>
      <c r="K93" s="343" t="s">
        <v>444</v>
      </c>
      <c r="L93" s="344"/>
      <c r="M93" s="96" t="s">
        <v>41</v>
      </c>
      <c r="N93" s="151">
        <f>60+15</f>
        <v>75</v>
      </c>
      <c r="O93" s="146" t="s">
        <v>35</v>
      </c>
      <c r="P93" s="146" t="s">
        <v>35</v>
      </c>
      <c r="Q93" s="146" t="s">
        <v>35</v>
      </c>
      <c r="R93" s="95" t="s">
        <v>66</v>
      </c>
      <c r="S93" s="93" t="s">
        <v>63</v>
      </c>
      <c r="T93" s="94"/>
    </row>
    <row r="94" spans="2:20" s="12" customFormat="1" ht="35.1" customHeight="1">
      <c r="B94" s="88">
        <v>83</v>
      </c>
      <c r="C94" s="89" t="s">
        <v>113</v>
      </c>
      <c r="D94" s="90" t="s">
        <v>129</v>
      </c>
      <c r="E94" s="338" t="s">
        <v>147</v>
      </c>
      <c r="F94" s="339"/>
      <c r="G94" s="339"/>
      <c r="H94" s="340"/>
      <c r="I94" s="346" t="s">
        <v>400</v>
      </c>
      <c r="J94" s="347"/>
      <c r="K94" s="343" t="s">
        <v>444</v>
      </c>
      <c r="L94" s="344"/>
      <c r="M94" s="91" t="s">
        <v>40</v>
      </c>
      <c r="N94" s="146" t="s">
        <v>35</v>
      </c>
      <c r="O94" s="151">
        <f>60+5</f>
        <v>65</v>
      </c>
      <c r="P94" s="151">
        <f>60-5</f>
        <v>55</v>
      </c>
      <c r="Q94" s="146" t="s">
        <v>35</v>
      </c>
      <c r="R94" s="95" t="s">
        <v>66</v>
      </c>
      <c r="S94" s="93" t="s">
        <v>63</v>
      </c>
      <c r="T94" s="94"/>
    </row>
    <row r="95" spans="2:20" s="12" customFormat="1" ht="35.1" customHeight="1">
      <c r="B95" s="88">
        <v>84</v>
      </c>
      <c r="C95" s="89" t="s">
        <v>269</v>
      </c>
      <c r="D95" s="90" t="s">
        <v>77</v>
      </c>
      <c r="E95" s="338" t="s">
        <v>147</v>
      </c>
      <c r="F95" s="339"/>
      <c r="G95" s="339"/>
      <c r="H95" s="340"/>
      <c r="I95" s="346" t="s">
        <v>401</v>
      </c>
      <c r="J95" s="347"/>
      <c r="K95" s="338" t="s">
        <v>165</v>
      </c>
      <c r="L95" s="339"/>
      <c r="M95" s="91" t="s">
        <v>40</v>
      </c>
      <c r="N95" s="146" t="s">
        <v>35</v>
      </c>
      <c r="O95" s="152">
        <f>54.1*1.05</f>
        <v>56.805000000000007</v>
      </c>
      <c r="P95" s="152">
        <f>54.1*0.7</f>
        <v>37.869999999999997</v>
      </c>
      <c r="Q95" s="146" t="s">
        <v>35</v>
      </c>
      <c r="R95" s="95" t="s">
        <v>65</v>
      </c>
      <c r="S95" s="93" t="s">
        <v>63</v>
      </c>
      <c r="T95" s="94"/>
    </row>
    <row r="96" spans="2:20" s="12" customFormat="1" ht="35.1" customHeight="1">
      <c r="B96" s="88">
        <v>85</v>
      </c>
      <c r="C96" s="89" t="s">
        <v>197</v>
      </c>
      <c r="D96" s="90" t="s">
        <v>129</v>
      </c>
      <c r="E96" s="338" t="s">
        <v>147</v>
      </c>
      <c r="F96" s="339"/>
      <c r="G96" s="339"/>
      <c r="H96" s="340"/>
      <c r="I96" s="346" t="s">
        <v>400</v>
      </c>
      <c r="J96" s="347"/>
      <c r="K96" s="343" t="s">
        <v>444</v>
      </c>
      <c r="L96" s="344"/>
      <c r="M96" s="96" t="s">
        <v>41</v>
      </c>
      <c r="N96" s="151">
        <f>60+15</f>
        <v>75</v>
      </c>
      <c r="O96" s="146" t="s">
        <v>35</v>
      </c>
      <c r="P96" s="146" t="s">
        <v>35</v>
      </c>
      <c r="Q96" s="146" t="s">
        <v>35</v>
      </c>
      <c r="R96" s="95" t="s">
        <v>66</v>
      </c>
      <c r="S96" s="93" t="s">
        <v>63</v>
      </c>
      <c r="T96" s="94"/>
    </row>
    <row r="97" spans="2:20" s="12" customFormat="1" ht="35.1" customHeight="1">
      <c r="B97" s="88">
        <v>86</v>
      </c>
      <c r="C97" s="89" t="s">
        <v>115</v>
      </c>
      <c r="D97" s="90" t="s">
        <v>129</v>
      </c>
      <c r="E97" s="338" t="s">
        <v>148</v>
      </c>
      <c r="F97" s="339"/>
      <c r="G97" s="339"/>
      <c r="H97" s="340"/>
      <c r="I97" s="346" t="s">
        <v>402</v>
      </c>
      <c r="J97" s="347"/>
      <c r="K97" s="343" t="s">
        <v>444</v>
      </c>
      <c r="L97" s="344"/>
      <c r="M97" s="91" t="s">
        <v>40</v>
      </c>
      <c r="N97" s="146" t="s">
        <v>35</v>
      </c>
      <c r="O97" s="151">
        <f>60+5</f>
        <v>65</v>
      </c>
      <c r="P97" s="151">
        <f>60-5</f>
        <v>55</v>
      </c>
      <c r="Q97" s="146" t="s">
        <v>35</v>
      </c>
      <c r="R97" s="95" t="s">
        <v>66</v>
      </c>
      <c r="S97" s="93" t="s">
        <v>63</v>
      </c>
      <c r="T97" s="94"/>
    </row>
    <row r="98" spans="2:20" s="12" customFormat="1" ht="35.1" customHeight="1">
      <c r="B98" s="88">
        <v>87</v>
      </c>
      <c r="C98" s="89" t="s">
        <v>270</v>
      </c>
      <c r="D98" s="90" t="s">
        <v>77</v>
      </c>
      <c r="E98" s="338" t="s">
        <v>148</v>
      </c>
      <c r="F98" s="339"/>
      <c r="G98" s="339"/>
      <c r="H98" s="340"/>
      <c r="I98" s="346" t="s">
        <v>403</v>
      </c>
      <c r="J98" s="347"/>
      <c r="K98" s="338" t="s">
        <v>165</v>
      </c>
      <c r="L98" s="339"/>
      <c r="M98" s="91" t="s">
        <v>40</v>
      </c>
      <c r="N98" s="146" t="s">
        <v>35</v>
      </c>
      <c r="O98" s="152">
        <f>54.1*1.05</f>
        <v>56.805000000000007</v>
      </c>
      <c r="P98" s="152">
        <f>54.1*0.7</f>
        <v>37.869999999999997</v>
      </c>
      <c r="Q98" s="146" t="s">
        <v>35</v>
      </c>
      <c r="R98" s="95" t="s">
        <v>65</v>
      </c>
      <c r="S98" s="93" t="s">
        <v>63</v>
      </c>
      <c r="T98" s="94"/>
    </row>
    <row r="99" spans="2:20" s="12" customFormat="1" ht="35.1" customHeight="1">
      <c r="B99" s="88">
        <v>88</v>
      </c>
      <c r="C99" s="89" t="s">
        <v>198</v>
      </c>
      <c r="D99" s="90" t="s">
        <v>129</v>
      </c>
      <c r="E99" s="338" t="s">
        <v>148</v>
      </c>
      <c r="F99" s="339"/>
      <c r="G99" s="339"/>
      <c r="H99" s="340"/>
      <c r="I99" s="346" t="s">
        <v>402</v>
      </c>
      <c r="J99" s="347"/>
      <c r="K99" s="343" t="s">
        <v>444</v>
      </c>
      <c r="L99" s="344"/>
      <c r="M99" s="96" t="s">
        <v>41</v>
      </c>
      <c r="N99" s="151">
        <f>60+15</f>
        <v>75</v>
      </c>
      <c r="O99" s="146" t="s">
        <v>35</v>
      </c>
      <c r="P99" s="146" t="s">
        <v>35</v>
      </c>
      <c r="Q99" s="146" t="s">
        <v>35</v>
      </c>
      <c r="R99" s="95" t="s">
        <v>66</v>
      </c>
      <c r="S99" s="93" t="s">
        <v>63</v>
      </c>
      <c r="T99" s="94"/>
    </row>
    <row r="100" spans="2:20" s="12" customFormat="1" ht="35.1" customHeight="1">
      <c r="B100" s="88">
        <v>89</v>
      </c>
      <c r="C100" s="89" t="s">
        <v>117</v>
      </c>
      <c r="D100" s="90" t="s">
        <v>78</v>
      </c>
      <c r="E100" s="338" t="s">
        <v>149</v>
      </c>
      <c r="F100" s="339"/>
      <c r="G100" s="339"/>
      <c r="H100" s="340"/>
      <c r="I100" s="346" t="s">
        <v>404</v>
      </c>
      <c r="J100" s="347"/>
      <c r="K100" s="343" t="s">
        <v>404</v>
      </c>
      <c r="L100" s="344"/>
      <c r="M100" s="91" t="s">
        <v>40</v>
      </c>
      <c r="N100" s="146" t="s">
        <v>35</v>
      </c>
      <c r="O100" s="175">
        <v>1</v>
      </c>
      <c r="P100" s="146" t="s">
        <v>35</v>
      </c>
      <c r="Q100" s="146" t="s">
        <v>35</v>
      </c>
      <c r="R100" s="95" t="s">
        <v>360</v>
      </c>
      <c r="S100" s="93" t="s">
        <v>63</v>
      </c>
      <c r="T100" s="94"/>
    </row>
    <row r="101" spans="2:20" s="12" customFormat="1" ht="35.1" customHeight="1">
      <c r="B101" s="88">
        <v>90</v>
      </c>
      <c r="C101" s="89" t="s">
        <v>118</v>
      </c>
      <c r="D101" s="90" t="s">
        <v>79</v>
      </c>
      <c r="E101" s="338" t="s">
        <v>149</v>
      </c>
      <c r="F101" s="339"/>
      <c r="G101" s="339"/>
      <c r="H101" s="340"/>
      <c r="I101" s="346" t="s">
        <v>404</v>
      </c>
      <c r="J101" s="347"/>
      <c r="K101" s="343" t="s">
        <v>404</v>
      </c>
      <c r="L101" s="344"/>
      <c r="M101" s="91" t="s">
        <v>40</v>
      </c>
      <c r="N101" s="146" t="s">
        <v>35</v>
      </c>
      <c r="O101" s="174">
        <v>950</v>
      </c>
      <c r="P101" s="174">
        <v>500</v>
      </c>
      <c r="Q101" s="146" t="s">
        <v>35</v>
      </c>
      <c r="R101" s="109" t="s">
        <v>62</v>
      </c>
      <c r="S101" s="93" t="s">
        <v>63</v>
      </c>
      <c r="T101" s="94"/>
    </row>
    <row r="102" spans="2:20" s="12" customFormat="1" ht="35.1" customHeight="1">
      <c r="B102" s="88">
        <v>91</v>
      </c>
      <c r="C102" s="145" t="s">
        <v>119</v>
      </c>
      <c r="D102" s="90" t="s">
        <v>78</v>
      </c>
      <c r="E102" s="338" t="s">
        <v>149</v>
      </c>
      <c r="F102" s="339"/>
      <c r="G102" s="339"/>
      <c r="H102" s="340"/>
      <c r="I102" s="346" t="s">
        <v>405</v>
      </c>
      <c r="J102" s="347"/>
      <c r="K102" s="357" t="s">
        <v>282</v>
      </c>
      <c r="L102" s="358"/>
      <c r="M102" s="91" t="s">
        <v>40</v>
      </c>
      <c r="N102" s="146" t="s">
        <v>35</v>
      </c>
      <c r="O102" s="175">
        <v>53</v>
      </c>
      <c r="P102" s="175">
        <v>2</v>
      </c>
      <c r="Q102" s="146" t="s">
        <v>35</v>
      </c>
      <c r="R102" s="95" t="s">
        <v>360</v>
      </c>
      <c r="S102" s="93" t="s">
        <v>63</v>
      </c>
      <c r="T102" s="94"/>
    </row>
    <row r="103" spans="2:20" s="12" customFormat="1" ht="35.1" customHeight="1">
      <c r="B103" s="88">
        <v>92</v>
      </c>
      <c r="C103" s="89" t="s">
        <v>199</v>
      </c>
      <c r="D103" s="90" t="s">
        <v>79</v>
      </c>
      <c r="E103" s="338" t="s">
        <v>149</v>
      </c>
      <c r="F103" s="339"/>
      <c r="G103" s="339"/>
      <c r="H103" s="340"/>
      <c r="I103" s="346" t="s">
        <v>404</v>
      </c>
      <c r="J103" s="347"/>
      <c r="K103" s="343" t="s">
        <v>404</v>
      </c>
      <c r="L103" s="344"/>
      <c r="M103" s="96" t="s">
        <v>41</v>
      </c>
      <c r="N103" s="174">
        <v>1100</v>
      </c>
      <c r="O103" s="146" t="s">
        <v>35</v>
      </c>
      <c r="P103" s="146" t="s">
        <v>35</v>
      </c>
      <c r="Q103" s="174">
        <v>300</v>
      </c>
      <c r="R103" s="158" t="s">
        <v>62</v>
      </c>
      <c r="S103" s="93" t="s">
        <v>63</v>
      </c>
      <c r="T103" s="94"/>
    </row>
    <row r="104" spans="2:20" s="12" customFormat="1" ht="44.25" customHeight="1">
      <c r="B104" s="88">
        <v>93</v>
      </c>
      <c r="C104" s="105" t="s">
        <v>331</v>
      </c>
      <c r="D104" s="106" t="s">
        <v>77</v>
      </c>
      <c r="E104" s="350" t="s">
        <v>332</v>
      </c>
      <c r="F104" s="351"/>
      <c r="G104" s="351"/>
      <c r="H104" s="352"/>
      <c r="I104" s="353" t="s">
        <v>333</v>
      </c>
      <c r="J104" s="354"/>
      <c r="K104" s="350" t="s">
        <v>334</v>
      </c>
      <c r="L104" s="351"/>
      <c r="M104" s="108" t="s">
        <v>40</v>
      </c>
      <c r="N104" s="146" t="s">
        <v>35</v>
      </c>
      <c r="O104" s="153">
        <f>52.9*1.05</f>
        <v>55.545000000000002</v>
      </c>
      <c r="P104" s="153">
        <f>52.9*0.7</f>
        <v>37.029999999999994</v>
      </c>
      <c r="Q104" s="146" t="s">
        <v>35</v>
      </c>
      <c r="R104" s="109" t="s">
        <v>65</v>
      </c>
      <c r="S104" s="110" t="s">
        <v>63</v>
      </c>
      <c r="T104" s="111"/>
    </row>
    <row r="105" spans="2:20" s="12" customFormat="1" ht="35.1" customHeight="1">
      <c r="B105" s="88">
        <v>94</v>
      </c>
      <c r="C105" s="89" t="s">
        <v>120</v>
      </c>
      <c r="D105" s="90" t="s">
        <v>79</v>
      </c>
      <c r="E105" s="338" t="s">
        <v>150</v>
      </c>
      <c r="F105" s="339"/>
      <c r="G105" s="339"/>
      <c r="H105" s="340"/>
      <c r="I105" s="346" t="s">
        <v>406</v>
      </c>
      <c r="J105" s="347"/>
      <c r="K105" s="343" t="s">
        <v>404</v>
      </c>
      <c r="L105" s="344"/>
      <c r="M105" s="91" t="s">
        <v>40</v>
      </c>
      <c r="N105" s="146" t="s">
        <v>35</v>
      </c>
      <c r="O105" s="174">
        <v>4300</v>
      </c>
      <c r="P105" s="174">
        <v>800</v>
      </c>
      <c r="Q105" s="146" t="s">
        <v>35</v>
      </c>
      <c r="R105" s="158" t="s">
        <v>62</v>
      </c>
      <c r="S105" s="93" t="s">
        <v>63</v>
      </c>
      <c r="T105" s="94"/>
    </row>
    <row r="106" spans="2:20" s="12" customFormat="1" ht="35.1" customHeight="1">
      <c r="B106" s="88">
        <v>95</v>
      </c>
      <c r="C106" s="89" t="s">
        <v>200</v>
      </c>
      <c r="D106" s="90" t="s">
        <v>79</v>
      </c>
      <c r="E106" s="338" t="s">
        <v>150</v>
      </c>
      <c r="F106" s="339"/>
      <c r="G106" s="339"/>
      <c r="H106" s="340"/>
      <c r="I106" s="346" t="s">
        <v>406</v>
      </c>
      <c r="J106" s="347"/>
      <c r="K106" s="343" t="s">
        <v>404</v>
      </c>
      <c r="L106" s="344"/>
      <c r="M106" s="96" t="s">
        <v>41</v>
      </c>
      <c r="N106" s="146" t="s">
        <v>35</v>
      </c>
      <c r="O106" s="146" t="s">
        <v>35</v>
      </c>
      <c r="P106" s="146" t="s">
        <v>35</v>
      </c>
      <c r="Q106" s="174">
        <v>600</v>
      </c>
      <c r="R106" s="158" t="s">
        <v>62</v>
      </c>
      <c r="S106" s="93" t="s">
        <v>63</v>
      </c>
      <c r="T106" s="94"/>
    </row>
    <row r="107" spans="2:20" s="12" customFormat="1" ht="35.1" customHeight="1">
      <c r="B107" s="88">
        <v>96</v>
      </c>
      <c r="C107" s="105" t="s">
        <v>335</v>
      </c>
      <c r="D107" s="106" t="s">
        <v>77</v>
      </c>
      <c r="E107" s="350" t="s">
        <v>150</v>
      </c>
      <c r="F107" s="351"/>
      <c r="G107" s="351"/>
      <c r="H107" s="352"/>
      <c r="I107" s="346" t="s">
        <v>406</v>
      </c>
      <c r="J107" s="347"/>
      <c r="K107" s="343" t="s">
        <v>404</v>
      </c>
      <c r="L107" s="344"/>
      <c r="M107" s="108" t="s">
        <v>40</v>
      </c>
      <c r="N107" s="146" t="s">
        <v>35</v>
      </c>
      <c r="O107" s="153">
        <f>1.5+0.7</f>
        <v>2.2000000000000002</v>
      </c>
      <c r="P107" s="153">
        <f>1.5*0.7</f>
        <v>1.0499999999999998</v>
      </c>
      <c r="Q107" s="146" t="s">
        <v>35</v>
      </c>
      <c r="R107" s="109" t="s">
        <v>65</v>
      </c>
      <c r="S107" s="110" t="s">
        <v>63</v>
      </c>
      <c r="T107" s="111"/>
    </row>
    <row r="108" spans="2:20" s="12" customFormat="1" ht="35.1" customHeight="1">
      <c r="B108" s="88">
        <v>97</v>
      </c>
      <c r="C108" s="89" t="s">
        <v>235</v>
      </c>
      <c r="D108" s="90"/>
      <c r="E108" s="338" t="s">
        <v>151</v>
      </c>
      <c r="F108" s="339"/>
      <c r="G108" s="339"/>
      <c r="H108" s="340"/>
      <c r="I108" s="346" t="s">
        <v>407</v>
      </c>
      <c r="J108" s="347"/>
      <c r="K108" s="338" t="s">
        <v>249</v>
      </c>
      <c r="L108" s="339"/>
      <c r="M108" s="91" t="s">
        <v>41</v>
      </c>
      <c r="N108" s="146" t="s">
        <v>35</v>
      </c>
      <c r="O108" s="146" t="s">
        <v>35</v>
      </c>
      <c r="P108" s="146" t="s">
        <v>35</v>
      </c>
      <c r="Q108" s="153">
        <f>9*0.5</f>
        <v>4.5</v>
      </c>
      <c r="R108" s="95" t="s">
        <v>65</v>
      </c>
      <c r="S108" s="93" t="s">
        <v>63</v>
      </c>
      <c r="T108" s="94"/>
    </row>
    <row r="109" spans="2:20" s="12" customFormat="1" ht="35.1" customHeight="1">
      <c r="B109" s="88">
        <v>98</v>
      </c>
      <c r="C109" s="105" t="s">
        <v>364</v>
      </c>
      <c r="D109" s="90" t="s">
        <v>77</v>
      </c>
      <c r="E109" s="338" t="s">
        <v>151</v>
      </c>
      <c r="F109" s="339"/>
      <c r="G109" s="339"/>
      <c r="H109" s="340"/>
      <c r="I109" s="346" t="s">
        <v>407</v>
      </c>
      <c r="J109" s="347"/>
      <c r="K109" s="338" t="s">
        <v>249</v>
      </c>
      <c r="L109" s="339"/>
      <c r="M109" s="91" t="s">
        <v>40</v>
      </c>
      <c r="N109" s="146" t="s">
        <v>35</v>
      </c>
      <c r="O109" s="175">
        <f>9+0.8</f>
        <v>9.8000000000000007</v>
      </c>
      <c r="P109" s="175">
        <f>9*0.7</f>
        <v>6.3</v>
      </c>
      <c r="Q109" s="146" t="s">
        <v>35</v>
      </c>
      <c r="R109" s="95" t="s">
        <v>65</v>
      </c>
      <c r="S109" s="93" t="s">
        <v>63</v>
      </c>
      <c r="T109" s="94"/>
    </row>
    <row r="110" spans="2:20" s="12" customFormat="1" ht="35.1" customHeight="1">
      <c r="B110" s="88">
        <v>99</v>
      </c>
      <c r="C110" s="89" t="s">
        <v>121</v>
      </c>
      <c r="D110" s="90" t="s">
        <v>77</v>
      </c>
      <c r="E110" s="338" t="s">
        <v>152</v>
      </c>
      <c r="F110" s="339"/>
      <c r="G110" s="339"/>
      <c r="H110" s="340"/>
      <c r="I110" s="346" t="s">
        <v>408</v>
      </c>
      <c r="J110" s="347"/>
      <c r="K110" s="338" t="s">
        <v>250</v>
      </c>
      <c r="L110" s="339"/>
      <c r="M110" s="91" t="s">
        <v>40</v>
      </c>
      <c r="N110" s="146" t="s">
        <v>35</v>
      </c>
      <c r="O110" s="146" t="s">
        <v>35</v>
      </c>
      <c r="P110" s="176">
        <f>8*0.7</f>
        <v>5.6</v>
      </c>
      <c r="Q110" s="146" t="s">
        <v>35</v>
      </c>
      <c r="R110" s="95" t="s">
        <v>65</v>
      </c>
      <c r="S110" s="93" t="s">
        <v>63</v>
      </c>
      <c r="T110" s="94"/>
    </row>
    <row r="111" spans="2:20" s="12" customFormat="1" ht="35.1" customHeight="1">
      <c r="B111" s="88">
        <v>100</v>
      </c>
      <c r="C111" s="169" t="s">
        <v>365</v>
      </c>
      <c r="D111" s="90" t="s">
        <v>42</v>
      </c>
      <c r="E111" s="338" t="s">
        <v>152</v>
      </c>
      <c r="F111" s="339"/>
      <c r="G111" s="339"/>
      <c r="H111" s="340"/>
      <c r="I111" s="346" t="s">
        <v>408</v>
      </c>
      <c r="J111" s="347"/>
      <c r="K111" s="338" t="s">
        <v>250</v>
      </c>
      <c r="L111" s="339"/>
      <c r="M111" s="171" t="s">
        <v>41</v>
      </c>
      <c r="N111" s="146" t="s">
        <v>35</v>
      </c>
      <c r="O111" s="146" t="s">
        <v>35</v>
      </c>
      <c r="P111" s="146" t="s">
        <v>35</v>
      </c>
      <c r="Q111" s="174">
        <f>8*0.5</f>
        <v>4</v>
      </c>
      <c r="R111" s="95" t="s">
        <v>65</v>
      </c>
      <c r="S111" s="93" t="s">
        <v>63</v>
      </c>
      <c r="T111" s="94"/>
    </row>
    <row r="112" spans="2:20" s="12" customFormat="1" ht="35.1" customHeight="1">
      <c r="B112" s="88">
        <v>101</v>
      </c>
      <c r="C112" s="169" t="s">
        <v>366</v>
      </c>
      <c r="D112" s="90" t="s">
        <v>42</v>
      </c>
      <c r="E112" s="338" t="s">
        <v>152</v>
      </c>
      <c r="F112" s="339"/>
      <c r="G112" s="339"/>
      <c r="H112" s="340"/>
      <c r="I112" s="346" t="s">
        <v>408</v>
      </c>
      <c r="J112" s="347"/>
      <c r="K112" s="338" t="s">
        <v>250</v>
      </c>
      <c r="L112" s="339"/>
      <c r="M112" s="171" t="s">
        <v>41</v>
      </c>
      <c r="N112" s="146" t="s">
        <v>35</v>
      </c>
      <c r="O112" s="146" t="s">
        <v>35</v>
      </c>
      <c r="P112" s="146" t="s">
        <v>35</v>
      </c>
      <c r="Q112" s="174">
        <f t="shared" ref="Q112:Q113" si="0">8*0.5</f>
        <v>4</v>
      </c>
      <c r="R112" s="95" t="s">
        <v>65</v>
      </c>
      <c r="S112" s="93" t="s">
        <v>63</v>
      </c>
      <c r="T112" s="94"/>
    </row>
    <row r="113" spans="1:20" s="12" customFormat="1" ht="35.1" customHeight="1">
      <c r="B113" s="88">
        <v>102</v>
      </c>
      <c r="C113" s="169" t="s">
        <v>367</v>
      </c>
      <c r="D113" s="90" t="s">
        <v>42</v>
      </c>
      <c r="E113" s="338" t="s">
        <v>152</v>
      </c>
      <c r="F113" s="339"/>
      <c r="G113" s="339"/>
      <c r="H113" s="340"/>
      <c r="I113" s="346" t="s">
        <v>408</v>
      </c>
      <c r="J113" s="347"/>
      <c r="K113" s="338" t="s">
        <v>250</v>
      </c>
      <c r="L113" s="339"/>
      <c r="M113" s="171" t="s">
        <v>41</v>
      </c>
      <c r="N113" s="146" t="s">
        <v>35</v>
      </c>
      <c r="O113" s="146" t="s">
        <v>35</v>
      </c>
      <c r="P113" s="146" t="s">
        <v>35</v>
      </c>
      <c r="Q113" s="174">
        <f t="shared" si="0"/>
        <v>4</v>
      </c>
      <c r="R113" s="95" t="s">
        <v>65</v>
      </c>
      <c r="S113" s="93" t="s">
        <v>63</v>
      </c>
      <c r="T113" s="94"/>
    </row>
    <row r="114" spans="1:20" s="12" customFormat="1" ht="35.1" customHeight="1">
      <c r="B114" s="88">
        <v>103</v>
      </c>
      <c r="C114" s="113" t="s">
        <v>251</v>
      </c>
      <c r="D114" s="90" t="s">
        <v>42</v>
      </c>
      <c r="E114" s="394" t="s">
        <v>206</v>
      </c>
      <c r="F114" s="395"/>
      <c r="G114" s="395"/>
      <c r="H114" s="396"/>
      <c r="I114" s="377" t="s">
        <v>211</v>
      </c>
      <c r="J114" s="397"/>
      <c r="K114" s="394" t="s">
        <v>207</v>
      </c>
      <c r="L114" s="395"/>
      <c r="M114" s="116" t="s">
        <v>41</v>
      </c>
      <c r="N114" s="154" t="s">
        <v>35</v>
      </c>
      <c r="O114" s="154" t="s">
        <v>35</v>
      </c>
      <c r="P114" s="154" t="s">
        <v>35</v>
      </c>
      <c r="Q114" s="177">
        <v>4</v>
      </c>
      <c r="R114" s="117" t="s">
        <v>65</v>
      </c>
      <c r="S114" s="118" t="s">
        <v>63</v>
      </c>
      <c r="T114" s="119"/>
    </row>
    <row r="115" spans="1:20" s="12" customFormat="1" ht="35.1" customHeight="1">
      <c r="B115" s="88">
        <v>104</v>
      </c>
      <c r="C115" s="113" t="s">
        <v>252</v>
      </c>
      <c r="D115" s="90" t="s">
        <v>42</v>
      </c>
      <c r="E115" s="394" t="s">
        <v>206</v>
      </c>
      <c r="F115" s="395"/>
      <c r="G115" s="395"/>
      <c r="H115" s="396"/>
      <c r="I115" s="377" t="s">
        <v>211</v>
      </c>
      <c r="J115" s="397"/>
      <c r="K115" s="394" t="s">
        <v>207</v>
      </c>
      <c r="L115" s="395"/>
      <c r="M115" s="116" t="s">
        <v>41</v>
      </c>
      <c r="N115" s="154" t="s">
        <v>35</v>
      </c>
      <c r="O115" s="154" t="s">
        <v>35</v>
      </c>
      <c r="P115" s="154" t="s">
        <v>35</v>
      </c>
      <c r="Q115" s="177">
        <v>4</v>
      </c>
      <c r="R115" s="117" t="s">
        <v>65</v>
      </c>
      <c r="S115" s="118" t="s">
        <v>63</v>
      </c>
      <c r="T115" s="119"/>
    </row>
    <row r="116" spans="1:20" s="12" customFormat="1" ht="35.1" customHeight="1">
      <c r="B116" s="88">
        <v>105</v>
      </c>
      <c r="C116" s="113" t="s">
        <v>253</v>
      </c>
      <c r="D116" s="90" t="s">
        <v>42</v>
      </c>
      <c r="E116" s="394" t="s">
        <v>206</v>
      </c>
      <c r="F116" s="395"/>
      <c r="G116" s="395"/>
      <c r="H116" s="396"/>
      <c r="I116" s="377" t="s">
        <v>211</v>
      </c>
      <c r="J116" s="397"/>
      <c r="K116" s="394" t="s">
        <v>207</v>
      </c>
      <c r="L116" s="395"/>
      <c r="M116" s="116" t="s">
        <v>41</v>
      </c>
      <c r="N116" s="154" t="s">
        <v>35</v>
      </c>
      <c r="O116" s="154" t="s">
        <v>35</v>
      </c>
      <c r="P116" s="154" t="s">
        <v>35</v>
      </c>
      <c r="Q116" s="177">
        <v>4</v>
      </c>
      <c r="R116" s="117" t="s">
        <v>65</v>
      </c>
      <c r="S116" s="118" t="s">
        <v>63</v>
      </c>
      <c r="T116" s="119"/>
    </row>
    <row r="117" spans="1:20" s="12" customFormat="1" ht="35.1" customHeight="1">
      <c r="B117" s="88">
        <v>106</v>
      </c>
      <c r="C117" s="179" t="s">
        <v>80</v>
      </c>
      <c r="D117" s="90"/>
      <c r="E117" s="338" t="s">
        <v>206</v>
      </c>
      <c r="F117" s="339"/>
      <c r="G117" s="339"/>
      <c r="H117" s="340"/>
      <c r="I117" s="346" t="s">
        <v>410</v>
      </c>
      <c r="J117" s="347"/>
      <c r="K117" s="338" t="s">
        <v>207</v>
      </c>
      <c r="L117" s="339"/>
      <c r="M117" s="171" t="s">
        <v>41</v>
      </c>
      <c r="N117" s="146"/>
      <c r="O117" s="146"/>
      <c r="P117" s="146"/>
      <c r="Q117" s="153">
        <v>4</v>
      </c>
      <c r="R117" s="95" t="s">
        <v>65</v>
      </c>
      <c r="S117" s="93" t="s">
        <v>63</v>
      </c>
      <c r="T117" s="180"/>
    </row>
    <row r="118" spans="1:20" s="12" customFormat="1" ht="35.1" customHeight="1">
      <c r="B118" s="88">
        <v>107</v>
      </c>
      <c r="C118" s="89" t="s">
        <v>254</v>
      </c>
      <c r="D118" s="90"/>
      <c r="E118" s="338" t="s">
        <v>206</v>
      </c>
      <c r="F118" s="339"/>
      <c r="G118" s="339"/>
      <c r="H118" s="340"/>
      <c r="I118" s="346" t="s">
        <v>409</v>
      </c>
      <c r="J118" s="347"/>
      <c r="K118" s="338" t="s">
        <v>207</v>
      </c>
      <c r="L118" s="339"/>
      <c r="M118" s="91" t="s">
        <v>40</v>
      </c>
      <c r="N118" s="146" t="s">
        <v>35</v>
      </c>
      <c r="O118" s="160">
        <f>8+0.8</f>
        <v>8.8000000000000007</v>
      </c>
      <c r="P118" s="160">
        <f>8*0.7</f>
        <v>5.6</v>
      </c>
      <c r="Q118" s="146" t="s">
        <v>35</v>
      </c>
      <c r="R118" s="95" t="s">
        <v>65</v>
      </c>
      <c r="S118" s="93" t="s">
        <v>237</v>
      </c>
      <c r="T118" s="94"/>
    </row>
    <row r="119" spans="1:20" s="143" customFormat="1" ht="35.1" customHeight="1">
      <c r="A119" s="12"/>
      <c r="B119" s="88">
        <v>108</v>
      </c>
      <c r="C119" s="170" t="s">
        <v>122</v>
      </c>
      <c r="D119" s="90" t="s">
        <v>79</v>
      </c>
      <c r="E119" s="338" t="s">
        <v>153</v>
      </c>
      <c r="F119" s="339"/>
      <c r="G119" s="339"/>
      <c r="H119" s="340"/>
      <c r="I119" s="346" t="s">
        <v>411</v>
      </c>
      <c r="J119" s="347"/>
      <c r="K119" s="343" t="s">
        <v>445</v>
      </c>
      <c r="L119" s="344"/>
      <c r="M119" s="91" t="s">
        <v>40</v>
      </c>
      <c r="N119" s="146" t="s">
        <v>35</v>
      </c>
      <c r="O119" s="181" t="s">
        <v>361</v>
      </c>
      <c r="P119" s="153">
        <v>300</v>
      </c>
      <c r="Q119" s="146" t="s">
        <v>35</v>
      </c>
      <c r="R119" s="158" t="s">
        <v>62</v>
      </c>
      <c r="S119" s="93" t="s">
        <v>63</v>
      </c>
      <c r="T119" s="94"/>
    </row>
    <row r="120" spans="1:20" s="143" customFormat="1" ht="35.1" customHeight="1">
      <c r="A120" s="12"/>
      <c r="B120" s="88">
        <v>109</v>
      </c>
      <c r="C120" s="170" t="s">
        <v>336</v>
      </c>
      <c r="D120" s="90" t="s">
        <v>79</v>
      </c>
      <c r="E120" s="338" t="s">
        <v>153</v>
      </c>
      <c r="F120" s="339"/>
      <c r="G120" s="339"/>
      <c r="H120" s="340"/>
      <c r="I120" s="353" t="s">
        <v>412</v>
      </c>
      <c r="J120" s="354"/>
      <c r="K120" s="343" t="s">
        <v>412</v>
      </c>
      <c r="L120" s="344"/>
      <c r="M120" s="91" t="s">
        <v>40</v>
      </c>
      <c r="N120" s="146" t="s">
        <v>35</v>
      </c>
      <c r="O120" s="153">
        <v>400</v>
      </c>
      <c r="P120" s="153">
        <v>100</v>
      </c>
      <c r="Q120" s="146" t="s">
        <v>35</v>
      </c>
      <c r="R120" s="158" t="s">
        <v>62</v>
      </c>
      <c r="S120" s="93" t="s">
        <v>63</v>
      </c>
      <c r="T120" s="94"/>
    </row>
    <row r="121" spans="1:20" s="12" customFormat="1" ht="35.1" customHeight="1">
      <c r="B121" s="88">
        <v>110</v>
      </c>
      <c r="C121" s="179" t="s">
        <v>337</v>
      </c>
      <c r="D121" s="182"/>
      <c r="E121" s="343" t="s">
        <v>153</v>
      </c>
      <c r="F121" s="344"/>
      <c r="G121" s="344"/>
      <c r="H121" s="345"/>
      <c r="I121" s="348" t="s">
        <v>413</v>
      </c>
      <c r="J121" s="349"/>
      <c r="K121" s="343" t="s">
        <v>446</v>
      </c>
      <c r="L121" s="344"/>
      <c r="M121" s="185" t="s">
        <v>40</v>
      </c>
      <c r="N121" s="156" t="s">
        <v>35</v>
      </c>
      <c r="O121" s="156" t="s">
        <v>35</v>
      </c>
      <c r="P121" s="156" t="s">
        <v>35</v>
      </c>
      <c r="Q121" s="160">
        <f>0.8*0.5</f>
        <v>0.4</v>
      </c>
      <c r="R121" s="158" t="s">
        <v>65</v>
      </c>
      <c r="S121" s="186" t="s">
        <v>63</v>
      </c>
      <c r="T121" s="187"/>
    </row>
    <row r="122" spans="1:20" s="12" customFormat="1" ht="35.1" customHeight="1">
      <c r="B122" s="88">
        <v>111</v>
      </c>
      <c r="C122" s="179" t="s">
        <v>338</v>
      </c>
      <c r="D122" s="182"/>
      <c r="E122" s="343" t="s">
        <v>153</v>
      </c>
      <c r="F122" s="344"/>
      <c r="G122" s="344"/>
      <c r="H122" s="345"/>
      <c r="I122" s="348" t="s">
        <v>414</v>
      </c>
      <c r="J122" s="349"/>
      <c r="K122" s="343" t="s">
        <v>447</v>
      </c>
      <c r="L122" s="344"/>
      <c r="M122" s="185" t="s">
        <v>40</v>
      </c>
      <c r="N122" s="156" t="s">
        <v>35</v>
      </c>
      <c r="O122" s="156" t="s">
        <v>35</v>
      </c>
      <c r="P122" s="156" t="s">
        <v>35</v>
      </c>
      <c r="Q122" s="160">
        <f>0.8*0.5</f>
        <v>0.4</v>
      </c>
      <c r="R122" s="158" t="s">
        <v>65</v>
      </c>
      <c r="S122" s="186" t="s">
        <v>63</v>
      </c>
      <c r="T122" s="187"/>
    </row>
    <row r="123" spans="1:20" s="12" customFormat="1" ht="35.1" customHeight="1">
      <c r="B123" s="88">
        <v>112</v>
      </c>
      <c r="C123" s="172" t="s">
        <v>123</v>
      </c>
      <c r="D123" s="182" t="s">
        <v>79</v>
      </c>
      <c r="E123" s="359" t="s">
        <v>153</v>
      </c>
      <c r="F123" s="360"/>
      <c r="G123" s="360"/>
      <c r="H123" s="361"/>
      <c r="I123" s="362" t="s">
        <v>212</v>
      </c>
      <c r="J123" s="363"/>
      <c r="K123" s="359" t="s">
        <v>167</v>
      </c>
      <c r="L123" s="360"/>
      <c r="M123" s="163" t="s">
        <v>40</v>
      </c>
      <c r="N123" s="164" t="s">
        <v>35</v>
      </c>
      <c r="O123" s="165">
        <v>40</v>
      </c>
      <c r="P123" s="165">
        <v>10</v>
      </c>
      <c r="Q123" s="164" t="s">
        <v>35</v>
      </c>
      <c r="R123" s="166" t="s">
        <v>64</v>
      </c>
      <c r="S123" s="167" t="s">
        <v>63</v>
      </c>
      <c r="T123" s="183"/>
    </row>
    <row r="124" spans="1:20" s="12" customFormat="1" ht="35.1" customHeight="1">
      <c r="B124" s="88">
        <v>113</v>
      </c>
      <c r="C124" s="172" t="s">
        <v>201</v>
      </c>
      <c r="D124" s="182" t="s">
        <v>79</v>
      </c>
      <c r="E124" s="359" t="s">
        <v>153</v>
      </c>
      <c r="F124" s="360"/>
      <c r="G124" s="360"/>
      <c r="H124" s="361"/>
      <c r="I124" s="362" t="s">
        <v>212</v>
      </c>
      <c r="J124" s="363"/>
      <c r="K124" s="359" t="s">
        <v>166</v>
      </c>
      <c r="L124" s="360"/>
      <c r="M124" s="173" t="s">
        <v>41</v>
      </c>
      <c r="N124" s="164" t="s">
        <v>35</v>
      </c>
      <c r="O124" s="164" t="s">
        <v>35</v>
      </c>
      <c r="P124" s="164" t="s">
        <v>35</v>
      </c>
      <c r="Q124" s="165">
        <v>150</v>
      </c>
      <c r="R124" s="166" t="s">
        <v>64</v>
      </c>
      <c r="S124" s="167" t="s">
        <v>63</v>
      </c>
      <c r="T124" s="183"/>
    </row>
    <row r="125" spans="1:20" s="144" customFormat="1" ht="35.1" customHeight="1">
      <c r="A125" s="12"/>
      <c r="B125" s="88">
        <v>114</v>
      </c>
      <c r="C125" s="170" t="s">
        <v>339</v>
      </c>
      <c r="D125" s="90" t="s">
        <v>79</v>
      </c>
      <c r="E125" s="338" t="s">
        <v>340</v>
      </c>
      <c r="F125" s="339"/>
      <c r="G125" s="339"/>
      <c r="H125" s="340"/>
      <c r="I125" s="341" t="s">
        <v>415</v>
      </c>
      <c r="J125" s="342"/>
      <c r="K125" s="343" t="s">
        <v>448</v>
      </c>
      <c r="L125" s="344"/>
      <c r="M125" s="91" t="s">
        <v>40</v>
      </c>
      <c r="N125" s="146"/>
      <c r="O125" s="188"/>
      <c r="P125" s="174"/>
      <c r="Q125" s="191" t="s">
        <v>368</v>
      </c>
      <c r="R125" s="109" t="s">
        <v>62</v>
      </c>
      <c r="S125" s="93" t="s">
        <v>63</v>
      </c>
      <c r="T125" s="94"/>
    </row>
    <row r="126" spans="1:20" s="12" customFormat="1" ht="35.1" customHeight="1">
      <c r="B126" s="88">
        <v>115</v>
      </c>
      <c r="C126" s="89" t="s">
        <v>124</v>
      </c>
      <c r="D126" s="90" t="s">
        <v>79</v>
      </c>
      <c r="E126" s="338" t="s">
        <v>154</v>
      </c>
      <c r="F126" s="339"/>
      <c r="G126" s="339"/>
      <c r="H126" s="340"/>
      <c r="I126" s="341" t="s">
        <v>416</v>
      </c>
      <c r="J126" s="342"/>
      <c r="K126" s="343" t="s">
        <v>416</v>
      </c>
      <c r="L126" s="344"/>
      <c r="M126" s="91" t="s">
        <v>40</v>
      </c>
      <c r="N126" s="146" t="s">
        <v>35</v>
      </c>
      <c r="O126" s="189" t="s">
        <v>362</v>
      </c>
      <c r="P126" s="153">
        <v>250</v>
      </c>
      <c r="Q126" s="146" t="s">
        <v>35</v>
      </c>
      <c r="R126" s="95" t="s">
        <v>62</v>
      </c>
      <c r="S126" s="93" t="s">
        <v>63</v>
      </c>
      <c r="T126" s="94"/>
    </row>
    <row r="127" spans="1:20" s="12" customFormat="1" ht="35.1" customHeight="1">
      <c r="B127" s="88">
        <v>116</v>
      </c>
      <c r="C127" s="89" t="s">
        <v>202</v>
      </c>
      <c r="D127" s="90" t="s">
        <v>79</v>
      </c>
      <c r="E127" s="338" t="s">
        <v>154</v>
      </c>
      <c r="F127" s="339"/>
      <c r="G127" s="339"/>
      <c r="H127" s="340"/>
      <c r="I127" s="341" t="s">
        <v>416</v>
      </c>
      <c r="J127" s="342"/>
      <c r="K127" s="343" t="s">
        <v>416</v>
      </c>
      <c r="L127" s="344"/>
      <c r="M127" s="96" t="s">
        <v>41</v>
      </c>
      <c r="N127" s="174">
        <v>650</v>
      </c>
      <c r="O127" s="146" t="s">
        <v>35</v>
      </c>
      <c r="P127" s="146" t="s">
        <v>35</v>
      </c>
      <c r="Q127" s="146" t="s">
        <v>35</v>
      </c>
      <c r="R127" s="109" t="s">
        <v>62</v>
      </c>
      <c r="S127" s="93" t="s">
        <v>63</v>
      </c>
      <c r="T127" s="94"/>
    </row>
    <row r="128" spans="1:20" s="12" customFormat="1" ht="35.1" customHeight="1">
      <c r="B128" s="88">
        <v>117</v>
      </c>
      <c r="C128" s="89" t="s">
        <v>203</v>
      </c>
      <c r="D128" s="90" t="s">
        <v>79</v>
      </c>
      <c r="E128" s="338" t="s">
        <v>154</v>
      </c>
      <c r="F128" s="339"/>
      <c r="G128" s="339"/>
      <c r="H128" s="340"/>
      <c r="I128" s="341" t="s">
        <v>416</v>
      </c>
      <c r="J128" s="342"/>
      <c r="K128" s="343" t="s">
        <v>416</v>
      </c>
      <c r="L128" s="344"/>
      <c r="M128" s="96" t="s">
        <v>41</v>
      </c>
      <c r="N128" s="174">
        <v>650</v>
      </c>
      <c r="O128" s="146" t="s">
        <v>35</v>
      </c>
      <c r="P128" s="146" t="s">
        <v>35</v>
      </c>
      <c r="Q128" s="146" t="s">
        <v>35</v>
      </c>
      <c r="R128" s="109" t="s">
        <v>62</v>
      </c>
      <c r="S128" s="93" t="s">
        <v>63</v>
      </c>
      <c r="T128" s="94"/>
    </row>
    <row r="129" spans="2:20" s="12" customFormat="1" ht="35.1" customHeight="1">
      <c r="B129" s="88">
        <v>118</v>
      </c>
      <c r="C129" s="89" t="s">
        <v>204</v>
      </c>
      <c r="D129" s="90" t="s">
        <v>79</v>
      </c>
      <c r="E129" s="338" t="s">
        <v>154</v>
      </c>
      <c r="F129" s="339"/>
      <c r="G129" s="339"/>
      <c r="H129" s="340"/>
      <c r="I129" s="341" t="s">
        <v>416</v>
      </c>
      <c r="J129" s="342"/>
      <c r="K129" s="343" t="s">
        <v>416</v>
      </c>
      <c r="L129" s="344"/>
      <c r="M129" s="96" t="s">
        <v>41</v>
      </c>
      <c r="N129" s="174">
        <v>650</v>
      </c>
      <c r="O129" s="146" t="s">
        <v>35</v>
      </c>
      <c r="P129" s="146" t="s">
        <v>35</v>
      </c>
      <c r="Q129" s="146" t="s">
        <v>35</v>
      </c>
      <c r="R129" s="109" t="s">
        <v>62</v>
      </c>
      <c r="S129" s="93" t="s">
        <v>63</v>
      </c>
      <c r="T129" s="94"/>
    </row>
    <row r="130" spans="2:20" s="12" customFormat="1" ht="35.1" customHeight="1">
      <c r="B130" s="88">
        <v>119</v>
      </c>
      <c r="C130" s="89" t="s">
        <v>205</v>
      </c>
      <c r="D130" s="90" t="s">
        <v>79</v>
      </c>
      <c r="E130" s="338" t="s">
        <v>154</v>
      </c>
      <c r="F130" s="339"/>
      <c r="G130" s="339"/>
      <c r="H130" s="340"/>
      <c r="I130" s="341" t="s">
        <v>416</v>
      </c>
      <c r="J130" s="342"/>
      <c r="K130" s="343" t="s">
        <v>416</v>
      </c>
      <c r="L130" s="344"/>
      <c r="M130" s="96" t="s">
        <v>41</v>
      </c>
      <c r="N130" s="146" t="s">
        <v>35</v>
      </c>
      <c r="O130" s="146" t="s">
        <v>35</v>
      </c>
      <c r="P130" s="146" t="s">
        <v>35</v>
      </c>
      <c r="Q130" s="174">
        <v>150</v>
      </c>
      <c r="R130" s="109" t="s">
        <v>62</v>
      </c>
      <c r="S130" s="93" t="s">
        <v>63</v>
      </c>
      <c r="T130" s="94"/>
    </row>
    <row r="131" spans="2:20" s="12" customFormat="1" ht="35.1" customHeight="1">
      <c r="B131" s="88">
        <v>120</v>
      </c>
      <c r="C131" s="184" t="s">
        <v>343</v>
      </c>
      <c r="D131" s="182"/>
      <c r="E131" s="343" t="s">
        <v>154</v>
      </c>
      <c r="F131" s="344"/>
      <c r="G131" s="344"/>
      <c r="H131" s="345"/>
      <c r="I131" s="341" t="s">
        <v>417</v>
      </c>
      <c r="J131" s="342"/>
      <c r="K131" s="343" t="s">
        <v>449</v>
      </c>
      <c r="L131" s="344"/>
      <c r="M131" s="185" t="s">
        <v>41</v>
      </c>
      <c r="N131" s="146"/>
      <c r="O131" s="146"/>
      <c r="P131" s="146"/>
      <c r="Q131" s="159">
        <f>0.6*0.5</f>
        <v>0.3</v>
      </c>
      <c r="R131" s="109" t="s">
        <v>65</v>
      </c>
      <c r="S131" s="110" t="s">
        <v>63</v>
      </c>
      <c r="T131" s="111"/>
    </row>
    <row r="132" spans="2:20" s="12" customFormat="1" ht="35.1" customHeight="1">
      <c r="B132" s="88">
        <v>121</v>
      </c>
      <c r="C132" s="184" t="s">
        <v>344</v>
      </c>
      <c r="D132" s="182"/>
      <c r="E132" s="343" t="s">
        <v>154</v>
      </c>
      <c r="F132" s="344"/>
      <c r="G132" s="344"/>
      <c r="H132" s="345"/>
      <c r="I132" s="341" t="s">
        <v>417</v>
      </c>
      <c r="J132" s="342"/>
      <c r="K132" s="343" t="s">
        <v>450</v>
      </c>
      <c r="L132" s="344"/>
      <c r="M132" s="185" t="s">
        <v>41</v>
      </c>
      <c r="N132" s="146"/>
      <c r="O132" s="146"/>
      <c r="P132" s="146"/>
      <c r="Q132" s="159">
        <f>0.6*0.5</f>
        <v>0.3</v>
      </c>
      <c r="R132" s="109" t="s">
        <v>65</v>
      </c>
      <c r="S132" s="110" t="s">
        <v>63</v>
      </c>
      <c r="T132" s="111"/>
    </row>
    <row r="133" spans="2:20" s="12" customFormat="1" ht="35.1" customHeight="1">
      <c r="B133" s="88">
        <v>122</v>
      </c>
      <c r="C133" s="184" t="s">
        <v>341</v>
      </c>
      <c r="D133" s="182"/>
      <c r="E133" s="343" t="s">
        <v>154</v>
      </c>
      <c r="F133" s="344"/>
      <c r="G133" s="344"/>
      <c r="H133" s="345"/>
      <c r="I133" s="341" t="s">
        <v>418</v>
      </c>
      <c r="J133" s="342"/>
      <c r="K133" s="343" t="s">
        <v>342</v>
      </c>
      <c r="L133" s="344"/>
      <c r="M133" s="185" t="s">
        <v>40</v>
      </c>
      <c r="N133" s="146"/>
      <c r="O133" s="146"/>
      <c r="P133" s="159">
        <f>0.5*0.5</f>
        <v>0.25</v>
      </c>
      <c r="Q133" s="146"/>
      <c r="R133" s="109" t="s">
        <v>65</v>
      </c>
      <c r="S133" s="110" t="s">
        <v>63</v>
      </c>
      <c r="T133" s="111"/>
    </row>
    <row r="134" spans="2:20" s="12" customFormat="1" ht="35.1" customHeight="1">
      <c r="B134" s="88">
        <v>123</v>
      </c>
      <c r="C134" s="89" t="s">
        <v>256</v>
      </c>
      <c r="D134" s="90"/>
      <c r="E134" s="338" t="s">
        <v>255</v>
      </c>
      <c r="F134" s="339"/>
      <c r="G134" s="339"/>
      <c r="H134" s="340"/>
      <c r="I134" s="341" t="s">
        <v>419</v>
      </c>
      <c r="J134" s="342"/>
      <c r="K134" s="343" t="s">
        <v>451</v>
      </c>
      <c r="L134" s="345"/>
      <c r="M134" s="91" t="s">
        <v>40</v>
      </c>
      <c r="N134" s="146" t="s">
        <v>35</v>
      </c>
      <c r="O134" s="159">
        <v>2700</v>
      </c>
      <c r="P134" s="146" t="s">
        <v>35</v>
      </c>
      <c r="Q134" s="146" t="s">
        <v>35</v>
      </c>
      <c r="R134" s="109" t="s">
        <v>62</v>
      </c>
      <c r="S134" s="93" t="s">
        <v>63</v>
      </c>
      <c r="T134" s="94"/>
    </row>
    <row r="135" spans="2:20" s="12" customFormat="1" ht="35.1" customHeight="1">
      <c r="B135" s="88">
        <v>124</v>
      </c>
      <c r="C135" s="89" t="s">
        <v>257</v>
      </c>
      <c r="D135" s="90"/>
      <c r="E135" s="379" t="s">
        <v>258</v>
      </c>
      <c r="F135" s="379"/>
      <c r="G135" s="379"/>
      <c r="H135" s="379"/>
      <c r="I135" s="341" t="s">
        <v>420</v>
      </c>
      <c r="J135" s="380"/>
      <c r="K135" s="379" t="s">
        <v>259</v>
      </c>
      <c r="L135" s="379"/>
      <c r="M135" s="91" t="s">
        <v>40</v>
      </c>
      <c r="N135" s="146" t="s">
        <v>35</v>
      </c>
      <c r="O135" s="146">
        <f>4.9+0.8</f>
        <v>5.7</v>
      </c>
      <c r="P135" s="146">
        <f>4.9*0.7</f>
        <v>3.43</v>
      </c>
      <c r="Q135" s="146" t="s">
        <v>35</v>
      </c>
      <c r="R135" s="95" t="s">
        <v>65</v>
      </c>
      <c r="S135" s="93" t="s">
        <v>63</v>
      </c>
      <c r="T135" s="94"/>
    </row>
    <row r="136" spans="2:20" s="12" customFormat="1" ht="35.1" customHeight="1">
      <c r="B136" s="88">
        <v>125</v>
      </c>
      <c r="C136" s="89" t="s">
        <v>283</v>
      </c>
      <c r="D136" s="90"/>
      <c r="E136" s="379" t="s">
        <v>258</v>
      </c>
      <c r="F136" s="379"/>
      <c r="G136" s="379"/>
      <c r="H136" s="379"/>
      <c r="I136" s="341" t="s">
        <v>421</v>
      </c>
      <c r="J136" s="342"/>
      <c r="K136" s="343" t="s">
        <v>452</v>
      </c>
      <c r="L136" s="345"/>
      <c r="M136" s="91" t="s">
        <v>40</v>
      </c>
      <c r="N136" s="146" t="s">
        <v>35</v>
      </c>
      <c r="O136" s="146">
        <v>950</v>
      </c>
      <c r="P136" s="146">
        <v>500</v>
      </c>
      <c r="Q136" s="146" t="s">
        <v>35</v>
      </c>
      <c r="R136" s="109" t="s">
        <v>62</v>
      </c>
      <c r="S136" s="93" t="s">
        <v>63</v>
      </c>
      <c r="T136" s="94"/>
    </row>
    <row r="137" spans="2:20" s="12" customFormat="1" ht="35.1" customHeight="1">
      <c r="B137" s="88">
        <v>126</v>
      </c>
      <c r="C137" s="107" t="s">
        <v>355</v>
      </c>
      <c r="D137" s="106"/>
      <c r="E137" s="419" t="s">
        <v>258</v>
      </c>
      <c r="F137" s="419"/>
      <c r="G137" s="419"/>
      <c r="H137" s="419"/>
      <c r="I137" s="341" t="s">
        <v>422</v>
      </c>
      <c r="J137" s="342"/>
      <c r="K137" s="419" t="s">
        <v>259</v>
      </c>
      <c r="L137" s="419"/>
      <c r="M137" s="108" t="s">
        <v>40</v>
      </c>
      <c r="N137" s="146"/>
      <c r="O137" s="146"/>
      <c r="P137" s="159">
        <f>4.9*0.7</f>
        <v>3.43</v>
      </c>
      <c r="Q137" s="146"/>
      <c r="R137" s="109" t="s">
        <v>65</v>
      </c>
      <c r="S137" s="110" t="s">
        <v>63</v>
      </c>
      <c r="T137" s="111"/>
    </row>
    <row r="138" spans="2:20" s="12" customFormat="1" ht="35.1" customHeight="1">
      <c r="B138" s="88">
        <v>127</v>
      </c>
      <c r="C138" s="89" t="s">
        <v>260</v>
      </c>
      <c r="D138" s="90"/>
      <c r="E138" s="379" t="s">
        <v>258</v>
      </c>
      <c r="F138" s="379"/>
      <c r="G138" s="379"/>
      <c r="H138" s="379"/>
      <c r="I138" s="341" t="s">
        <v>421</v>
      </c>
      <c r="J138" s="342"/>
      <c r="K138" s="343" t="s">
        <v>452</v>
      </c>
      <c r="L138" s="345"/>
      <c r="M138" s="96" t="s">
        <v>41</v>
      </c>
      <c r="N138" s="146">
        <v>1100</v>
      </c>
      <c r="O138" s="146" t="s">
        <v>35</v>
      </c>
      <c r="P138" s="146" t="s">
        <v>35</v>
      </c>
      <c r="Q138" s="174">
        <v>300</v>
      </c>
      <c r="R138" s="158" t="s">
        <v>62</v>
      </c>
      <c r="S138" s="93" t="s">
        <v>63</v>
      </c>
      <c r="T138" s="94"/>
    </row>
    <row r="139" spans="2:20" s="12" customFormat="1" ht="35.1" customHeight="1">
      <c r="B139" s="88">
        <v>128</v>
      </c>
      <c r="C139" s="179" t="s">
        <v>363</v>
      </c>
      <c r="D139" s="182" t="s">
        <v>79</v>
      </c>
      <c r="E139" s="343" t="s">
        <v>155</v>
      </c>
      <c r="F139" s="344"/>
      <c r="G139" s="344"/>
      <c r="H139" s="345"/>
      <c r="I139" s="341" t="s">
        <v>423</v>
      </c>
      <c r="J139" s="342"/>
      <c r="K139" s="343" t="s">
        <v>423</v>
      </c>
      <c r="L139" s="345"/>
      <c r="M139" s="91" t="s">
        <v>40</v>
      </c>
      <c r="N139" s="153">
        <v>1750</v>
      </c>
      <c r="O139" s="192"/>
      <c r="P139" s="192"/>
      <c r="Q139" s="153">
        <v>150</v>
      </c>
      <c r="R139" s="158" t="s">
        <v>62</v>
      </c>
      <c r="S139" s="93" t="s">
        <v>63</v>
      </c>
      <c r="T139" s="94"/>
    </row>
    <row r="140" spans="2:20" s="190" customFormat="1" ht="35.1" customHeight="1">
      <c r="B140" s="88">
        <v>129</v>
      </c>
      <c r="C140" s="172" t="s">
        <v>346</v>
      </c>
      <c r="D140" s="162" t="s">
        <v>79</v>
      </c>
      <c r="E140" s="359" t="s">
        <v>348</v>
      </c>
      <c r="F140" s="360"/>
      <c r="G140" s="360"/>
      <c r="H140" s="361"/>
      <c r="I140" s="362" t="s">
        <v>347</v>
      </c>
      <c r="J140" s="363"/>
      <c r="K140" s="359" t="s">
        <v>168</v>
      </c>
      <c r="L140" s="360"/>
      <c r="M140" s="163" t="s">
        <v>40</v>
      </c>
      <c r="N140" s="164" t="s">
        <v>35</v>
      </c>
      <c r="O140" s="165">
        <v>1300</v>
      </c>
      <c r="P140" s="165">
        <v>150</v>
      </c>
      <c r="Q140" s="164" t="s">
        <v>35</v>
      </c>
      <c r="R140" s="166" t="s">
        <v>62</v>
      </c>
      <c r="S140" s="167" t="s">
        <v>63</v>
      </c>
      <c r="T140" s="183"/>
    </row>
    <row r="141" spans="2:20" s="12" customFormat="1" ht="35.1" customHeight="1">
      <c r="B141" s="88">
        <v>130</v>
      </c>
      <c r="C141" s="128" t="s">
        <v>345</v>
      </c>
      <c r="D141" s="128" t="s">
        <v>77</v>
      </c>
      <c r="E141" s="394" t="s">
        <v>155</v>
      </c>
      <c r="F141" s="395"/>
      <c r="G141" s="395"/>
      <c r="H141" s="396"/>
      <c r="I141" s="377" t="s">
        <v>213</v>
      </c>
      <c r="J141" s="378"/>
      <c r="K141" s="377" t="s">
        <v>168</v>
      </c>
      <c r="L141" s="378"/>
      <c r="M141" s="128" t="s">
        <v>41</v>
      </c>
      <c r="N141" s="164" t="s">
        <v>35</v>
      </c>
      <c r="O141" s="164" t="s">
        <v>35</v>
      </c>
      <c r="P141" s="164" t="s">
        <v>35</v>
      </c>
      <c r="Q141" s="165">
        <f>0.1*0.5</f>
        <v>0.05</v>
      </c>
      <c r="R141" s="117" t="s">
        <v>65</v>
      </c>
      <c r="S141" s="118" t="s">
        <v>63</v>
      </c>
      <c r="T141" s="119"/>
    </row>
    <row r="142" spans="2:20" s="12" customFormat="1" ht="35.1" customHeight="1">
      <c r="B142" s="88">
        <v>131</v>
      </c>
      <c r="C142" s="107" t="s">
        <v>125</v>
      </c>
      <c r="D142" s="106" t="s">
        <v>79</v>
      </c>
      <c r="E142" s="350" t="s">
        <v>156</v>
      </c>
      <c r="F142" s="351"/>
      <c r="G142" s="351"/>
      <c r="H142" s="352"/>
      <c r="I142" s="346" t="s">
        <v>424</v>
      </c>
      <c r="J142" s="347"/>
      <c r="K142" s="350" t="s">
        <v>424</v>
      </c>
      <c r="L142" s="351"/>
      <c r="M142" s="108" t="s">
        <v>40</v>
      </c>
      <c r="N142" s="146" t="s">
        <v>35</v>
      </c>
      <c r="O142" s="174">
        <v>2250</v>
      </c>
      <c r="P142" s="174">
        <v>150</v>
      </c>
      <c r="Q142" s="146" t="s">
        <v>35</v>
      </c>
      <c r="R142" s="158" t="s">
        <v>62</v>
      </c>
      <c r="S142" s="93" t="s">
        <v>63</v>
      </c>
      <c r="T142" s="94"/>
    </row>
    <row r="143" spans="2:20" s="12" customFormat="1" ht="35.1" customHeight="1">
      <c r="B143" s="88">
        <v>132</v>
      </c>
      <c r="C143" s="89" t="s">
        <v>126</v>
      </c>
      <c r="D143" s="90" t="s">
        <v>79</v>
      </c>
      <c r="E143" s="338" t="s">
        <v>157</v>
      </c>
      <c r="F143" s="339"/>
      <c r="G143" s="339"/>
      <c r="H143" s="340"/>
      <c r="I143" s="353" t="s">
        <v>425</v>
      </c>
      <c r="J143" s="354"/>
      <c r="K143" s="350" t="s">
        <v>425</v>
      </c>
      <c r="L143" s="351"/>
      <c r="M143" s="91" t="s">
        <v>40</v>
      </c>
      <c r="N143" s="146" t="s">
        <v>35</v>
      </c>
      <c r="O143" s="197">
        <v>650</v>
      </c>
      <c r="P143" s="197">
        <v>300</v>
      </c>
      <c r="Q143" s="146" t="s">
        <v>35</v>
      </c>
      <c r="R143" s="158" t="s">
        <v>62</v>
      </c>
      <c r="S143" s="93" t="s">
        <v>63</v>
      </c>
      <c r="T143" s="94"/>
    </row>
    <row r="144" spans="2:20" s="12" customFormat="1" ht="35.1" customHeight="1">
      <c r="B144" s="88">
        <v>133</v>
      </c>
      <c r="C144" s="193" t="s">
        <v>359</v>
      </c>
      <c r="D144" s="129" t="s">
        <v>77</v>
      </c>
      <c r="E144" s="350" t="s">
        <v>157</v>
      </c>
      <c r="F144" s="351"/>
      <c r="G144" s="351"/>
      <c r="H144" s="352"/>
      <c r="I144" s="353" t="s">
        <v>425</v>
      </c>
      <c r="J144" s="354"/>
      <c r="K144" s="350" t="s">
        <v>425</v>
      </c>
      <c r="L144" s="351"/>
      <c r="M144" s="203" t="s">
        <v>40</v>
      </c>
      <c r="N144" s="194" t="s">
        <v>35</v>
      </c>
      <c r="O144" s="196">
        <f>0.2+0.3</f>
        <v>0.5</v>
      </c>
      <c r="P144" s="194" t="s">
        <v>35</v>
      </c>
      <c r="Q144" s="195"/>
      <c r="R144" s="130" t="s">
        <v>65</v>
      </c>
      <c r="S144" s="131" t="s">
        <v>63</v>
      </c>
      <c r="T144" s="132"/>
    </row>
    <row r="145" spans="1:26" s="12" customFormat="1" ht="35.1" customHeight="1">
      <c r="B145" s="88">
        <v>134</v>
      </c>
      <c r="C145" s="89" t="s">
        <v>127</v>
      </c>
      <c r="D145" s="90" t="s">
        <v>79</v>
      </c>
      <c r="E145" s="338" t="s">
        <v>158</v>
      </c>
      <c r="F145" s="339"/>
      <c r="G145" s="339"/>
      <c r="H145" s="340"/>
      <c r="I145" s="348" t="s">
        <v>426</v>
      </c>
      <c r="J145" s="349"/>
      <c r="K145" s="348" t="s">
        <v>426</v>
      </c>
      <c r="L145" s="349"/>
      <c r="M145" s="91" t="s">
        <v>40</v>
      </c>
      <c r="N145" s="159">
        <v>8500</v>
      </c>
      <c r="O145" s="176">
        <v>8300</v>
      </c>
      <c r="P145" s="176">
        <v>1000</v>
      </c>
      <c r="Q145" s="146" t="s">
        <v>35</v>
      </c>
      <c r="R145" s="95" t="s">
        <v>62</v>
      </c>
      <c r="S145" s="93" t="s">
        <v>63</v>
      </c>
      <c r="T145" s="94"/>
    </row>
    <row r="146" spans="1:26" s="12" customFormat="1" ht="35.1" customHeight="1">
      <c r="B146" s="88">
        <v>135</v>
      </c>
      <c r="C146" s="89" t="s">
        <v>128</v>
      </c>
      <c r="D146" s="90" t="s">
        <v>79</v>
      </c>
      <c r="E146" s="338" t="s">
        <v>158</v>
      </c>
      <c r="F146" s="339"/>
      <c r="G146" s="339"/>
      <c r="H146" s="340"/>
      <c r="I146" s="348" t="s">
        <v>427</v>
      </c>
      <c r="J146" s="349"/>
      <c r="K146" s="348" t="s">
        <v>427</v>
      </c>
      <c r="L146" s="349"/>
      <c r="M146" s="91" t="s">
        <v>40</v>
      </c>
      <c r="N146" s="159">
        <v>8500</v>
      </c>
      <c r="O146" s="176">
        <v>8300</v>
      </c>
      <c r="P146" s="176">
        <v>1000</v>
      </c>
      <c r="Q146" s="146" t="s">
        <v>35</v>
      </c>
      <c r="R146" s="95" t="s">
        <v>62</v>
      </c>
      <c r="S146" s="93" t="s">
        <v>63</v>
      </c>
      <c r="T146" s="94"/>
    </row>
    <row r="147" spans="1:26" s="12" customFormat="1" ht="35.1" customHeight="1">
      <c r="B147" s="88">
        <v>136</v>
      </c>
      <c r="C147" s="89" t="s">
        <v>262</v>
      </c>
      <c r="D147" s="90" t="s">
        <v>61</v>
      </c>
      <c r="E147" s="338" t="s">
        <v>158</v>
      </c>
      <c r="F147" s="339"/>
      <c r="G147" s="339"/>
      <c r="H147" s="340"/>
      <c r="I147" s="348" t="s">
        <v>426</v>
      </c>
      <c r="J147" s="349"/>
      <c r="K147" s="348" t="s">
        <v>426</v>
      </c>
      <c r="L147" s="349"/>
      <c r="M147" s="96" t="s">
        <v>265</v>
      </c>
      <c r="N147" s="146" t="s">
        <v>35</v>
      </c>
      <c r="O147" s="146" t="s">
        <v>35</v>
      </c>
      <c r="P147" s="146" t="s">
        <v>35</v>
      </c>
      <c r="Q147" s="178">
        <v>850</v>
      </c>
      <c r="R147" s="95" t="s">
        <v>62</v>
      </c>
      <c r="S147" s="93" t="s">
        <v>63</v>
      </c>
      <c r="T147" s="94"/>
    </row>
    <row r="148" spans="1:26" s="12" customFormat="1" ht="35.1" customHeight="1">
      <c r="B148" s="88">
        <v>137</v>
      </c>
      <c r="C148" s="89" t="s">
        <v>263</v>
      </c>
      <c r="D148" s="90" t="s">
        <v>61</v>
      </c>
      <c r="E148" s="338" t="s">
        <v>158</v>
      </c>
      <c r="F148" s="339"/>
      <c r="G148" s="339"/>
      <c r="H148" s="340"/>
      <c r="I148" s="348" t="s">
        <v>427</v>
      </c>
      <c r="J148" s="349"/>
      <c r="K148" s="348" t="s">
        <v>427</v>
      </c>
      <c r="L148" s="349"/>
      <c r="M148" s="96" t="s">
        <v>265</v>
      </c>
      <c r="N148" s="146" t="s">
        <v>35</v>
      </c>
      <c r="O148" s="146" t="s">
        <v>35</v>
      </c>
      <c r="P148" s="146" t="s">
        <v>35</v>
      </c>
      <c r="Q148" s="178">
        <v>850</v>
      </c>
      <c r="R148" s="95" t="s">
        <v>62</v>
      </c>
      <c r="S148" s="93" t="s">
        <v>63</v>
      </c>
      <c r="T148" s="94"/>
    </row>
    <row r="149" spans="1:26" s="12" customFormat="1" ht="35.1" customHeight="1">
      <c r="B149" s="88">
        <v>138</v>
      </c>
      <c r="C149" s="115" t="s">
        <v>284</v>
      </c>
      <c r="D149" s="114"/>
      <c r="E149" s="394" t="s">
        <v>266</v>
      </c>
      <c r="F149" s="395"/>
      <c r="G149" s="395"/>
      <c r="H149" s="396"/>
      <c r="I149" s="394" t="s">
        <v>264</v>
      </c>
      <c r="J149" s="395"/>
      <c r="K149" s="394" t="s">
        <v>264</v>
      </c>
      <c r="L149" s="395"/>
      <c r="M149" s="116" t="s">
        <v>265</v>
      </c>
      <c r="N149" s="154" t="s">
        <v>35</v>
      </c>
      <c r="O149" s="154" t="s">
        <v>35</v>
      </c>
      <c r="P149" s="155">
        <v>3</v>
      </c>
      <c r="Q149" s="154" t="s">
        <v>35</v>
      </c>
      <c r="R149" s="117" t="s">
        <v>65</v>
      </c>
      <c r="S149" s="118" t="s">
        <v>63</v>
      </c>
      <c r="T149" s="119"/>
    </row>
    <row r="150" spans="1:26" s="12" customFormat="1" ht="35.1" customHeight="1">
      <c r="B150" s="88">
        <v>139</v>
      </c>
      <c r="C150" s="134" t="s">
        <v>349</v>
      </c>
      <c r="D150" s="135"/>
      <c r="E150" s="350" t="s">
        <v>352</v>
      </c>
      <c r="F150" s="351"/>
      <c r="G150" s="351"/>
      <c r="H150" s="352"/>
      <c r="I150" s="423" t="s">
        <v>428</v>
      </c>
      <c r="J150" s="424"/>
      <c r="K150" s="350" t="s">
        <v>353</v>
      </c>
      <c r="L150" s="351"/>
      <c r="M150" s="136" t="s">
        <v>41</v>
      </c>
      <c r="N150" s="198"/>
      <c r="O150" s="198"/>
      <c r="P150" s="199"/>
      <c r="Q150" s="202">
        <f>50.9*0.5</f>
        <v>25.45</v>
      </c>
      <c r="R150" s="130" t="s">
        <v>65</v>
      </c>
      <c r="S150" s="131" t="s">
        <v>63</v>
      </c>
      <c r="T150" s="137"/>
    </row>
    <row r="151" spans="1:26" s="12" customFormat="1" ht="35.1" customHeight="1">
      <c r="B151" s="88">
        <v>140</v>
      </c>
      <c r="C151" s="134" t="s">
        <v>350</v>
      </c>
      <c r="D151" s="135"/>
      <c r="E151" s="350" t="s">
        <v>352</v>
      </c>
      <c r="F151" s="351"/>
      <c r="G151" s="351"/>
      <c r="H151" s="352"/>
      <c r="I151" s="423" t="s">
        <v>428</v>
      </c>
      <c r="J151" s="424"/>
      <c r="K151" s="350" t="s">
        <v>353</v>
      </c>
      <c r="L151" s="351"/>
      <c r="M151" s="136" t="s">
        <v>41</v>
      </c>
      <c r="N151" s="198"/>
      <c r="O151" s="198"/>
      <c r="P151" s="199"/>
      <c r="Q151" s="202">
        <f t="shared" ref="Q151:Q152" si="1">50.9*0.5</f>
        <v>25.45</v>
      </c>
      <c r="R151" s="130" t="s">
        <v>65</v>
      </c>
      <c r="S151" s="131" t="s">
        <v>63</v>
      </c>
      <c r="T151" s="137"/>
    </row>
    <row r="152" spans="1:26" ht="35.1" customHeight="1" thickBot="1">
      <c r="A152" s="97"/>
      <c r="B152" s="88">
        <v>141</v>
      </c>
      <c r="C152" s="139" t="s">
        <v>351</v>
      </c>
      <c r="D152" s="133"/>
      <c r="E152" s="420" t="s">
        <v>352</v>
      </c>
      <c r="F152" s="421"/>
      <c r="G152" s="421"/>
      <c r="H152" s="422"/>
      <c r="I152" s="423" t="s">
        <v>428</v>
      </c>
      <c r="J152" s="424"/>
      <c r="K152" s="420" t="s">
        <v>353</v>
      </c>
      <c r="L152" s="422"/>
      <c r="M152" s="140" t="s">
        <v>41</v>
      </c>
      <c r="N152" s="200"/>
      <c r="O152" s="200"/>
      <c r="P152" s="201"/>
      <c r="Q152" s="202">
        <f t="shared" si="1"/>
        <v>25.45</v>
      </c>
      <c r="R152" s="141" t="s">
        <v>65</v>
      </c>
      <c r="S152" s="142" t="s">
        <v>63</v>
      </c>
      <c r="T152" s="138"/>
      <c r="U152" s="7"/>
      <c r="V152" s="7"/>
      <c r="W152" s="7"/>
      <c r="X152" s="7"/>
      <c r="Y152" s="7"/>
      <c r="Z152" s="7"/>
    </row>
    <row r="153" spans="1:26" ht="25.5" customHeight="1">
      <c r="A153" s="7"/>
      <c r="B153" s="382"/>
      <c r="C153" s="382"/>
      <c r="D153" s="382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13"/>
      <c r="P153" s="14"/>
      <c r="Q153" s="14"/>
      <c r="R153" s="14"/>
      <c r="S153" s="7"/>
      <c r="T153" s="7"/>
      <c r="U153" s="7"/>
      <c r="X153" s="7"/>
      <c r="Y153" s="7"/>
      <c r="Z153" s="7"/>
    </row>
    <row r="154" spans="1:26" hidden="1">
      <c r="X154" s="7"/>
      <c r="Y154" s="7"/>
      <c r="Z154" s="7"/>
    </row>
  </sheetData>
  <mergeCells count="443">
    <mergeCell ref="K143:L143"/>
    <mergeCell ref="E144:H144"/>
    <mergeCell ref="I144:J144"/>
    <mergeCell ref="K144:L144"/>
    <mergeCell ref="E152:H152"/>
    <mergeCell ref="I152:J152"/>
    <mergeCell ref="K152:L152"/>
    <mergeCell ref="E151:H151"/>
    <mergeCell ref="E150:H150"/>
    <mergeCell ref="I151:J151"/>
    <mergeCell ref="K151:L151"/>
    <mergeCell ref="I150:J150"/>
    <mergeCell ref="K150:L150"/>
    <mergeCell ref="E149:H149"/>
    <mergeCell ref="I149:J149"/>
    <mergeCell ref="K149:L149"/>
    <mergeCell ref="E137:H137"/>
    <mergeCell ref="I137:J137"/>
    <mergeCell ref="K137:L137"/>
    <mergeCell ref="E22:H22"/>
    <mergeCell ref="I22:J22"/>
    <mergeCell ref="K22:L22"/>
    <mergeCell ref="E32:H32"/>
    <mergeCell ref="I32:J32"/>
    <mergeCell ref="K32:L32"/>
    <mergeCell ref="E34:H34"/>
    <mergeCell ref="I34:J34"/>
    <mergeCell ref="K34:L34"/>
    <mergeCell ref="E30:H30"/>
    <mergeCell ref="I30:J30"/>
    <mergeCell ref="K30:L30"/>
    <mergeCell ref="E31:H31"/>
    <mergeCell ref="I31:J31"/>
    <mergeCell ref="K31:L31"/>
    <mergeCell ref="E39:H39"/>
    <mergeCell ref="I39:J39"/>
    <mergeCell ref="K39:L39"/>
    <mergeCell ref="E33:H33"/>
    <mergeCell ref="I33:J33"/>
    <mergeCell ref="K33:L33"/>
    <mergeCell ref="E15:H15"/>
    <mergeCell ref="I15:J15"/>
    <mergeCell ref="K15:L15"/>
    <mergeCell ref="B10:D10"/>
    <mergeCell ref="E10:M10"/>
    <mergeCell ref="N10:Q10"/>
    <mergeCell ref="R10:R11"/>
    <mergeCell ref="S10:S11"/>
    <mergeCell ref="T10:T11"/>
    <mergeCell ref="E11:H11"/>
    <mergeCell ref="I11:J11"/>
    <mergeCell ref="Q2:T7"/>
    <mergeCell ref="U2:U9"/>
    <mergeCell ref="K11:L11"/>
    <mergeCell ref="E12:H12"/>
    <mergeCell ref="I12:J12"/>
    <mergeCell ref="K12:L12"/>
    <mergeCell ref="O9:P9"/>
    <mergeCell ref="E14:H14"/>
    <mergeCell ref="I14:J14"/>
    <mergeCell ref="K14:L14"/>
    <mergeCell ref="E13:H13"/>
    <mergeCell ref="I13:J13"/>
    <mergeCell ref="K13:L13"/>
    <mergeCell ref="Q8:T9"/>
    <mergeCell ref="O8:P8"/>
    <mergeCell ref="E37:H37"/>
    <mergeCell ref="I37:J37"/>
    <mergeCell ref="K37:L37"/>
    <mergeCell ref="E38:H38"/>
    <mergeCell ref="I38:J38"/>
    <mergeCell ref="K38:L38"/>
    <mergeCell ref="E35:H35"/>
    <mergeCell ref="I35:J35"/>
    <mergeCell ref="K35:L35"/>
    <mergeCell ref="E36:H36"/>
    <mergeCell ref="I36:J36"/>
    <mergeCell ref="K36:L36"/>
    <mergeCell ref="E41:H41"/>
    <mergeCell ref="I41:J41"/>
    <mergeCell ref="K41:L41"/>
    <mergeCell ref="K40:L40"/>
    <mergeCell ref="E40:H40"/>
    <mergeCell ref="I40:J40"/>
    <mergeCell ref="E42:H42"/>
    <mergeCell ref="I42:J42"/>
    <mergeCell ref="K42:L42"/>
    <mergeCell ref="E53:H53"/>
    <mergeCell ref="I53:J53"/>
    <mergeCell ref="K53:L53"/>
    <mergeCell ref="E54:H54"/>
    <mergeCell ref="I54:J54"/>
    <mergeCell ref="K54:L54"/>
    <mergeCell ref="E49:H49"/>
    <mergeCell ref="I49:J49"/>
    <mergeCell ref="K49:L49"/>
    <mergeCell ref="E52:H52"/>
    <mergeCell ref="I52:J52"/>
    <mergeCell ref="K52:L52"/>
    <mergeCell ref="E51:H51"/>
    <mergeCell ref="I51:J51"/>
    <mergeCell ref="K51:L51"/>
    <mergeCell ref="E57:H57"/>
    <mergeCell ref="I57:J57"/>
    <mergeCell ref="K57:L57"/>
    <mergeCell ref="E58:H58"/>
    <mergeCell ref="I58:J58"/>
    <mergeCell ref="K58:L58"/>
    <mergeCell ref="E55:H55"/>
    <mergeCell ref="I55:J55"/>
    <mergeCell ref="K55:L55"/>
    <mergeCell ref="E56:H56"/>
    <mergeCell ref="I56:J56"/>
    <mergeCell ref="K56:L56"/>
    <mergeCell ref="E61:H61"/>
    <mergeCell ref="I61:J61"/>
    <mergeCell ref="K61:L61"/>
    <mergeCell ref="E62:H62"/>
    <mergeCell ref="I62:J62"/>
    <mergeCell ref="K62:L62"/>
    <mergeCell ref="E59:H59"/>
    <mergeCell ref="I59:J59"/>
    <mergeCell ref="K59:L59"/>
    <mergeCell ref="E60:H60"/>
    <mergeCell ref="I60:J60"/>
    <mergeCell ref="K60:L60"/>
    <mergeCell ref="E65:H65"/>
    <mergeCell ref="I65:J65"/>
    <mergeCell ref="K65:L65"/>
    <mergeCell ref="E66:H66"/>
    <mergeCell ref="I66:J66"/>
    <mergeCell ref="K66:L66"/>
    <mergeCell ref="E63:H63"/>
    <mergeCell ref="I63:J63"/>
    <mergeCell ref="K63:L63"/>
    <mergeCell ref="E64:H64"/>
    <mergeCell ref="I64:J64"/>
    <mergeCell ref="K64:L64"/>
    <mergeCell ref="E69:H69"/>
    <mergeCell ref="I69:J69"/>
    <mergeCell ref="K69:L69"/>
    <mergeCell ref="E70:H70"/>
    <mergeCell ref="I70:J70"/>
    <mergeCell ref="K70:L70"/>
    <mergeCell ref="E67:H67"/>
    <mergeCell ref="I67:J67"/>
    <mergeCell ref="K67:L67"/>
    <mergeCell ref="E68:H68"/>
    <mergeCell ref="I68:J68"/>
    <mergeCell ref="K68:L68"/>
    <mergeCell ref="E73:H73"/>
    <mergeCell ref="I73:J73"/>
    <mergeCell ref="K73:L73"/>
    <mergeCell ref="E74:H74"/>
    <mergeCell ref="I74:J74"/>
    <mergeCell ref="K74:L74"/>
    <mergeCell ref="E71:H71"/>
    <mergeCell ref="I71:J71"/>
    <mergeCell ref="K71:L71"/>
    <mergeCell ref="E72:H72"/>
    <mergeCell ref="I72:J72"/>
    <mergeCell ref="K72:L72"/>
    <mergeCell ref="E77:H77"/>
    <mergeCell ref="I77:J77"/>
    <mergeCell ref="K77:L77"/>
    <mergeCell ref="E78:H78"/>
    <mergeCell ref="I78:J78"/>
    <mergeCell ref="K78:L78"/>
    <mergeCell ref="E75:H75"/>
    <mergeCell ref="I75:J75"/>
    <mergeCell ref="K75:L75"/>
    <mergeCell ref="E76:H76"/>
    <mergeCell ref="I76:J76"/>
    <mergeCell ref="K76:L76"/>
    <mergeCell ref="E81:H81"/>
    <mergeCell ref="I81:J81"/>
    <mergeCell ref="K81:L81"/>
    <mergeCell ref="E82:H82"/>
    <mergeCell ref="I82:J82"/>
    <mergeCell ref="K82:L82"/>
    <mergeCell ref="E79:H79"/>
    <mergeCell ref="I79:J79"/>
    <mergeCell ref="K79:L79"/>
    <mergeCell ref="E80:H80"/>
    <mergeCell ref="I80:J80"/>
    <mergeCell ref="K80:L80"/>
    <mergeCell ref="E85:H85"/>
    <mergeCell ref="I85:J85"/>
    <mergeCell ref="K85:L85"/>
    <mergeCell ref="E86:H86"/>
    <mergeCell ref="I86:J86"/>
    <mergeCell ref="K86:L86"/>
    <mergeCell ref="E83:H83"/>
    <mergeCell ref="I83:J83"/>
    <mergeCell ref="K83:L83"/>
    <mergeCell ref="E84:H84"/>
    <mergeCell ref="I84:J84"/>
    <mergeCell ref="K84:L84"/>
    <mergeCell ref="E89:H89"/>
    <mergeCell ref="I89:J89"/>
    <mergeCell ref="K89:L89"/>
    <mergeCell ref="E90:H90"/>
    <mergeCell ref="I90:J90"/>
    <mergeCell ref="K90:L90"/>
    <mergeCell ref="E87:H87"/>
    <mergeCell ref="I87:J87"/>
    <mergeCell ref="K87:L87"/>
    <mergeCell ref="E88:H88"/>
    <mergeCell ref="I88:J88"/>
    <mergeCell ref="K88:L88"/>
    <mergeCell ref="E93:H93"/>
    <mergeCell ref="I93:J93"/>
    <mergeCell ref="K93:L93"/>
    <mergeCell ref="E94:H94"/>
    <mergeCell ref="I94:J94"/>
    <mergeCell ref="K94:L94"/>
    <mergeCell ref="E91:H91"/>
    <mergeCell ref="I91:J91"/>
    <mergeCell ref="K91:L91"/>
    <mergeCell ref="E92:H92"/>
    <mergeCell ref="I92:J92"/>
    <mergeCell ref="K92:L92"/>
    <mergeCell ref="E97:H97"/>
    <mergeCell ref="I97:J97"/>
    <mergeCell ref="K97:L97"/>
    <mergeCell ref="E98:H98"/>
    <mergeCell ref="I98:J98"/>
    <mergeCell ref="K98:L98"/>
    <mergeCell ref="E95:H95"/>
    <mergeCell ref="I95:J95"/>
    <mergeCell ref="K95:L95"/>
    <mergeCell ref="E96:H96"/>
    <mergeCell ref="I96:J96"/>
    <mergeCell ref="K96:L96"/>
    <mergeCell ref="E109:H109"/>
    <mergeCell ref="I109:J109"/>
    <mergeCell ref="K109:L109"/>
    <mergeCell ref="E103:H103"/>
    <mergeCell ref="I103:J103"/>
    <mergeCell ref="K103:L103"/>
    <mergeCell ref="E105:H105"/>
    <mergeCell ref="I105:J105"/>
    <mergeCell ref="K105:L105"/>
    <mergeCell ref="E108:H108"/>
    <mergeCell ref="I108:J108"/>
    <mergeCell ref="K108:L108"/>
    <mergeCell ref="E111:H111"/>
    <mergeCell ref="I111:J111"/>
    <mergeCell ref="K111:L111"/>
    <mergeCell ref="E112:H112"/>
    <mergeCell ref="I112:J112"/>
    <mergeCell ref="K112:L112"/>
    <mergeCell ref="E110:H110"/>
    <mergeCell ref="I110:J110"/>
    <mergeCell ref="K110:L110"/>
    <mergeCell ref="E115:H115"/>
    <mergeCell ref="I115:J115"/>
    <mergeCell ref="K115:L115"/>
    <mergeCell ref="E116:H116"/>
    <mergeCell ref="I116:J116"/>
    <mergeCell ref="K116:L116"/>
    <mergeCell ref="E113:H113"/>
    <mergeCell ref="I113:J113"/>
    <mergeCell ref="K113:L113"/>
    <mergeCell ref="E114:H114"/>
    <mergeCell ref="I114:J114"/>
    <mergeCell ref="K114:L114"/>
    <mergeCell ref="E123:H123"/>
    <mergeCell ref="I123:J123"/>
    <mergeCell ref="K123:L123"/>
    <mergeCell ref="E124:H124"/>
    <mergeCell ref="I124:J124"/>
    <mergeCell ref="K124:L124"/>
    <mergeCell ref="E119:H119"/>
    <mergeCell ref="I119:J119"/>
    <mergeCell ref="K119:L119"/>
    <mergeCell ref="E120:H120"/>
    <mergeCell ref="I120:J120"/>
    <mergeCell ref="K120:L120"/>
    <mergeCell ref="B153:N153"/>
    <mergeCell ref="H2:P5"/>
    <mergeCell ref="H6:P7"/>
    <mergeCell ref="B2:G7"/>
    <mergeCell ref="B8:G8"/>
    <mergeCell ref="B9:G9"/>
    <mergeCell ref="E148:H148"/>
    <mergeCell ref="I148:J148"/>
    <mergeCell ref="K148:L148"/>
    <mergeCell ref="E146:H146"/>
    <mergeCell ref="I146:J146"/>
    <mergeCell ref="K146:L146"/>
    <mergeCell ref="E147:H147"/>
    <mergeCell ref="I147:J147"/>
    <mergeCell ref="K147:L147"/>
    <mergeCell ref="E143:H143"/>
    <mergeCell ref="I143:J143"/>
    <mergeCell ref="E145:H145"/>
    <mergeCell ref="I145:J145"/>
    <mergeCell ref="K145:L145"/>
    <mergeCell ref="E141:H141"/>
    <mergeCell ref="I141:J141"/>
    <mergeCell ref="K139:L139"/>
    <mergeCell ref="E43:H43"/>
    <mergeCell ref="I43:J43"/>
    <mergeCell ref="K43:L43"/>
    <mergeCell ref="E47:H47"/>
    <mergeCell ref="I47:J47"/>
    <mergeCell ref="K47:L47"/>
    <mergeCell ref="E50:H50"/>
    <mergeCell ref="I50:J50"/>
    <mergeCell ref="K50:L50"/>
    <mergeCell ref="K48:L48"/>
    <mergeCell ref="E48:H48"/>
    <mergeCell ref="I48:J48"/>
    <mergeCell ref="E44:H44"/>
    <mergeCell ref="I44:J44"/>
    <mergeCell ref="K44:L44"/>
    <mergeCell ref="E45:H45"/>
    <mergeCell ref="I45:J45"/>
    <mergeCell ref="K45:L45"/>
    <mergeCell ref="E46:H46"/>
    <mergeCell ref="I46:J46"/>
    <mergeCell ref="K46:L46"/>
    <mergeCell ref="K141:L141"/>
    <mergeCell ref="E142:H142"/>
    <mergeCell ref="I142:J142"/>
    <mergeCell ref="K142:L142"/>
    <mergeCell ref="E130:H130"/>
    <mergeCell ref="I130:J130"/>
    <mergeCell ref="K130:L130"/>
    <mergeCell ref="E139:H139"/>
    <mergeCell ref="I139:J139"/>
    <mergeCell ref="I134:J134"/>
    <mergeCell ref="E134:H134"/>
    <mergeCell ref="K134:L134"/>
    <mergeCell ref="E135:H135"/>
    <mergeCell ref="I135:J135"/>
    <mergeCell ref="K135:L135"/>
    <mergeCell ref="I138:J138"/>
    <mergeCell ref="E138:H138"/>
    <mergeCell ref="K138:L138"/>
    <mergeCell ref="E136:H136"/>
    <mergeCell ref="I136:J136"/>
    <mergeCell ref="K136:L136"/>
    <mergeCell ref="E140:H140"/>
    <mergeCell ref="I140:J140"/>
    <mergeCell ref="K140:L140"/>
    <mergeCell ref="E28:H28"/>
    <mergeCell ref="I28:J28"/>
    <mergeCell ref="K28:L28"/>
    <mergeCell ref="E25:H25"/>
    <mergeCell ref="I25:J25"/>
    <mergeCell ref="K25:L25"/>
    <mergeCell ref="E27:H27"/>
    <mergeCell ref="I27:J27"/>
    <mergeCell ref="K27:L27"/>
    <mergeCell ref="E26:H26"/>
    <mergeCell ref="I26:J26"/>
    <mergeCell ref="K26:L26"/>
    <mergeCell ref="E24:H24"/>
    <mergeCell ref="I24:J24"/>
    <mergeCell ref="K24:L24"/>
    <mergeCell ref="E21:H21"/>
    <mergeCell ref="I21:J21"/>
    <mergeCell ref="K21:L21"/>
    <mergeCell ref="E16:H16"/>
    <mergeCell ref="I16:J16"/>
    <mergeCell ref="K16:L16"/>
    <mergeCell ref="I19:J19"/>
    <mergeCell ref="E17:H17"/>
    <mergeCell ref="I17:J17"/>
    <mergeCell ref="K17:L17"/>
    <mergeCell ref="E18:H18"/>
    <mergeCell ref="I18:J18"/>
    <mergeCell ref="K18:L18"/>
    <mergeCell ref="K19:L19"/>
    <mergeCell ref="E23:H23"/>
    <mergeCell ref="I23:J23"/>
    <mergeCell ref="K23:L23"/>
    <mergeCell ref="E20:H20"/>
    <mergeCell ref="I20:J20"/>
    <mergeCell ref="K20:L20"/>
    <mergeCell ref="E19:H19"/>
    <mergeCell ref="E29:H29"/>
    <mergeCell ref="I29:J29"/>
    <mergeCell ref="K29:L29"/>
    <mergeCell ref="E104:H104"/>
    <mergeCell ref="I104:J104"/>
    <mergeCell ref="K104:L104"/>
    <mergeCell ref="E107:H107"/>
    <mergeCell ref="I107:J107"/>
    <mergeCell ref="K107:L107"/>
    <mergeCell ref="E106:H106"/>
    <mergeCell ref="I106:J106"/>
    <mergeCell ref="K106:L106"/>
    <mergeCell ref="E101:H101"/>
    <mergeCell ref="I101:J101"/>
    <mergeCell ref="K101:L101"/>
    <mergeCell ref="E102:H102"/>
    <mergeCell ref="I102:J102"/>
    <mergeCell ref="K102:L102"/>
    <mergeCell ref="E99:H99"/>
    <mergeCell ref="I99:J99"/>
    <mergeCell ref="K99:L99"/>
    <mergeCell ref="E100:H100"/>
    <mergeCell ref="I100:J100"/>
    <mergeCell ref="K100:L100"/>
    <mergeCell ref="E117:H117"/>
    <mergeCell ref="I117:J117"/>
    <mergeCell ref="K117:L117"/>
    <mergeCell ref="E121:H121"/>
    <mergeCell ref="I121:J121"/>
    <mergeCell ref="K121:L121"/>
    <mergeCell ref="E122:H122"/>
    <mergeCell ref="I122:J122"/>
    <mergeCell ref="K122:L122"/>
    <mergeCell ref="E118:H118"/>
    <mergeCell ref="I118:J118"/>
    <mergeCell ref="K118:L118"/>
    <mergeCell ref="E125:H125"/>
    <mergeCell ref="I125:J125"/>
    <mergeCell ref="K125:L125"/>
    <mergeCell ref="E131:H131"/>
    <mergeCell ref="I131:J131"/>
    <mergeCell ref="K131:L131"/>
    <mergeCell ref="E133:H133"/>
    <mergeCell ref="I133:J133"/>
    <mergeCell ref="K133:L133"/>
    <mergeCell ref="E132:H132"/>
    <mergeCell ref="I132:J132"/>
    <mergeCell ref="K132:L132"/>
    <mergeCell ref="E128:H128"/>
    <mergeCell ref="I128:J128"/>
    <mergeCell ref="K128:L128"/>
    <mergeCell ref="E129:H129"/>
    <mergeCell ref="I129:J129"/>
    <mergeCell ref="K129:L129"/>
    <mergeCell ref="E126:H126"/>
    <mergeCell ref="I126:J126"/>
    <mergeCell ref="K126:L126"/>
    <mergeCell ref="E127:H127"/>
    <mergeCell ref="I127:J127"/>
    <mergeCell ref="K127:L127"/>
  </mergeCells>
  <conditionalFormatting sqref="C153:C1048576 C10:C11">
    <cfRule type="duplicateValues" dxfId="88" priority="108"/>
  </conditionalFormatting>
  <conditionalFormatting sqref="C153:C1048576 C10:C11">
    <cfRule type="duplicateValues" dxfId="87" priority="110"/>
  </conditionalFormatting>
  <conditionalFormatting sqref="C12:C13">
    <cfRule type="duplicateValues" dxfId="86" priority="94"/>
  </conditionalFormatting>
  <conditionalFormatting sqref="C14">
    <cfRule type="duplicateValues" dxfId="85" priority="93"/>
  </conditionalFormatting>
  <conditionalFormatting sqref="C16 C18:C20">
    <cfRule type="duplicateValues" dxfId="84" priority="92"/>
  </conditionalFormatting>
  <conditionalFormatting sqref="C22:C24">
    <cfRule type="duplicateValues" dxfId="83" priority="90"/>
  </conditionalFormatting>
  <conditionalFormatting sqref="C25:C26">
    <cfRule type="duplicateValues" dxfId="82" priority="89"/>
  </conditionalFormatting>
  <conditionalFormatting sqref="C30:C31">
    <cfRule type="duplicateValues" dxfId="81" priority="87"/>
  </conditionalFormatting>
  <conditionalFormatting sqref="C27">
    <cfRule type="duplicateValues" dxfId="80" priority="88"/>
  </conditionalFormatting>
  <conditionalFormatting sqref="C32 C34:C37">
    <cfRule type="duplicateValues" dxfId="79" priority="86"/>
  </conditionalFormatting>
  <conditionalFormatting sqref="C38:C39 C33">
    <cfRule type="duplicateValues" dxfId="78" priority="85"/>
  </conditionalFormatting>
  <conditionalFormatting sqref="C41:C43">
    <cfRule type="duplicateValues" dxfId="77" priority="83"/>
  </conditionalFormatting>
  <conditionalFormatting sqref="C44">
    <cfRule type="duplicateValues" dxfId="76" priority="82"/>
  </conditionalFormatting>
  <conditionalFormatting sqref="C45">
    <cfRule type="duplicateValues" dxfId="75" priority="81"/>
  </conditionalFormatting>
  <conditionalFormatting sqref="C48">
    <cfRule type="duplicateValues" dxfId="74" priority="80"/>
  </conditionalFormatting>
  <conditionalFormatting sqref="C49">
    <cfRule type="duplicateValues" dxfId="73" priority="79"/>
  </conditionalFormatting>
  <conditionalFormatting sqref="C52">
    <cfRule type="duplicateValues" dxfId="72" priority="78"/>
  </conditionalFormatting>
  <conditionalFormatting sqref="C53:C55">
    <cfRule type="duplicateValues" dxfId="71" priority="77"/>
  </conditionalFormatting>
  <conditionalFormatting sqref="C56">
    <cfRule type="duplicateValues" dxfId="70" priority="76"/>
  </conditionalFormatting>
  <conditionalFormatting sqref="C57:C59">
    <cfRule type="duplicateValues" dxfId="69" priority="75"/>
  </conditionalFormatting>
  <conditionalFormatting sqref="C60">
    <cfRule type="duplicateValues" dxfId="68" priority="74"/>
  </conditionalFormatting>
  <conditionalFormatting sqref="C61:C63">
    <cfRule type="duplicateValues" dxfId="67" priority="73"/>
  </conditionalFormatting>
  <conditionalFormatting sqref="C64">
    <cfRule type="duplicateValues" dxfId="66" priority="72"/>
  </conditionalFormatting>
  <conditionalFormatting sqref="C65">
    <cfRule type="duplicateValues" dxfId="65" priority="71"/>
  </conditionalFormatting>
  <conditionalFormatting sqref="C66">
    <cfRule type="duplicateValues" dxfId="64" priority="70"/>
  </conditionalFormatting>
  <conditionalFormatting sqref="C67">
    <cfRule type="duplicateValues" dxfId="63" priority="69"/>
  </conditionalFormatting>
  <conditionalFormatting sqref="C68">
    <cfRule type="duplicateValues" dxfId="62" priority="68"/>
  </conditionalFormatting>
  <conditionalFormatting sqref="C69">
    <cfRule type="duplicateValues" dxfId="61" priority="67"/>
  </conditionalFormatting>
  <conditionalFormatting sqref="C70:C71">
    <cfRule type="duplicateValues" dxfId="60" priority="66"/>
  </conditionalFormatting>
  <conditionalFormatting sqref="C72">
    <cfRule type="duplicateValues" dxfId="59" priority="65"/>
  </conditionalFormatting>
  <conditionalFormatting sqref="C73:C74">
    <cfRule type="duplicateValues" dxfId="58" priority="64"/>
  </conditionalFormatting>
  <conditionalFormatting sqref="C75">
    <cfRule type="duplicateValues" dxfId="57" priority="63"/>
  </conditionalFormatting>
  <conditionalFormatting sqref="C76:C77">
    <cfRule type="duplicateValues" dxfId="56" priority="62"/>
  </conditionalFormatting>
  <conditionalFormatting sqref="C78">
    <cfRule type="duplicateValues" dxfId="55" priority="61"/>
  </conditionalFormatting>
  <conditionalFormatting sqref="C79">
    <cfRule type="duplicateValues" dxfId="54" priority="60"/>
  </conditionalFormatting>
  <conditionalFormatting sqref="C80:C82">
    <cfRule type="duplicateValues" dxfId="53" priority="59"/>
  </conditionalFormatting>
  <conditionalFormatting sqref="C83">
    <cfRule type="duplicateValues" dxfId="52" priority="58"/>
  </conditionalFormatting>
  <conditionalFormatting sqref="C84:C86">
    <cfRule type="duplicateValues" dxfId="51" priority="57"/>
  </conditionalFormatting>
  <conditionalFormatting sqref="C87">
    <cfRule type="duplicateValues" dxfId="50" priority="56"/>
  </conditionalFormatting>
  <conditionalFormatting sqref="C88:C90">
    <cfRule type="duplicateValues" dxfId="49" priority="55"/>
  </conditionalFormatting>
  <conditionalFormatting sqref="C91">
    <cfRule type="duplicateValues" dxfId="48" priority="53"/>
  </conditionalFormatting>
  <conditionalFormatting sqref="C92">
    <cfRule type="duplicateValues" dxfId="47" priority="54"/>
  </conditionalFormatting>
  <conditionalFormatting sqref="C93">
    <cfRule type="duplicateValues" dxfId="46" priority="52"/>
  </conditionalFormatting>
  <conditionalFormatting sqref="C94">
    <cfRule type="duplicateValues" dxfId="45" priority="50"/>
  </conditionalFormatting>
  <conditionalFormatting sqref="C95">
    <cfRule type="duplicateValues" dxfId="44" priority="51"/>
  </conditionalFormatting>
  <conditionalFormatting sqref="C96">
    <cfRule type="duplicateValues" dxfId="43" priority="49"/>
  </conditionalFormatting>
  <conditionalFormatting sqref="C97">
    <cfRule type="duplicateValues" dxfId="42" priority="47"/>
  </conditionalFormatting>
  <conditionalFormatting sqref="C98">
    <cfRule type="duplicateValues" dxfId="41" priority="48"/>
  </conditionalFormatting>
  <conditionalFormatting sqref="C99">
    <cfRule type="duplicateValues" dxfId="40" priority="46"/>
  </conditionalFormatting>
  <conditionalFormatting sqref="C100:C102">
    <cfRule type="duplicateValues" dxfId="39" priority="45"/>
  </conditionalFormatting>
  <conditionalFormatting sqref="C103">
    <cfRule type="duplicateValues" dxfId="38" priority="44"/>
  </conditionalFormatting>
  <conditionalFormatting sqref="C105">
    <cfRule type="duplicateValues" dxfId="37" priority="43"/>
  </conditionalFormatting>
  <conditionalFormatting sqref="C106 C108">
    <cfRule type="duplicateValues" dxfId="36" priority="42"/>
  </conditionalFormatting>
  <conditionalFormatting sqref="C109:C110">
    <cfRule type="duplicateValues" dxfId="35" priority="41"/>
  </conditionalFormatting>
  <conditionalFormatting sqref="C111:C113">
    <cfRule type="duplicateValues" dxfId="34" priority="40"/>
  </conditionalFormatting>
  <conditionalFormatting sqref="C114:C118">
    <cfRule type="duplicateValues" dxfId="33" priority="39"/>
  </conditionalFormatting>
  <conditionalFormatting sqref="C119">
    <cfRule type="duplicateValues" dxfId="32" priority="38"/>
  </conditionalFormatting>
  <conditionalFormatting sqref="C124">
    <cfRule type="duplicateValues" dxfId="31" priority="37"/>
  </conditionalFormatting>
  <conditionalFormatting sqref="C126">
    <cfRule type="duplicateValues" dxfId="30" priority="36"/>
  </conditionalFormatting>
  <conditionalFormatting sqref="C127">
    <cfRule type="duplicateValues" dxfId="29" priority="35"/>
  </conditionalFormatting>
  <conditionalFormatting sqref="C129">
    <cfRule type="duplicateValues" dxfId="28" priority="34"/>
  </conditionalFormatting>
  <conditionalFormatting sqref="C128">
    <cfRule type="duplicateValues" dxfId="27" priority="33"/>
  </conditionalFormatting>
  <conditionalFormatting sqref="C130 C134:C136 C138">
    <cfRule type="duplicateValues" dxfId="26" priority="32"/>
  </conditionalFormatting>
  <conditionalFormatting sqref="C139">
    <cfRule type="duplicateValues" dxfId="25" priority="31"/>
  </conditionalFormatting>
  <conditionalFormatting sqref="C142">
    <cfRule type="duplicateValues" dxfId="24" priority="29"/>
  </conditionalFormatting>
  <conditionalFormatting sqref="C145">
    <cfRule type="duplicateValues" dxfId="23" priority="27"/>
  </conditionalFormatting>
  <conditionalFormatting sqref="C146:C148">
    <cfRule type="duplicateValues" dxfId="22" priority="26"/>
  </conditionalFormatting>
  <conditionalFormatting sqref="C143">
    <cfRule type="duplicateValues" dxfId="21" priority="28"/>
  </conditionalFormatting>
  <conditionalFormatting sqref="C120 C123">
    <cfRule type="duplicateValues" dxfId="20" priority="21"/>
  </conditionalFormatting>
  <conditionalFormatting sqref="C21 C17">
    <cfRule type="duplicateValues" dxfId="19" priority="117"/>
  </conditionalFormatting>
  <conditionalFormatting sqref="C40">
    <cfRule type="duplicateValues" dxfId="18" priority="120"/>
  </conditionalFormatting>
  <conditionalFormatting sqref="C46">
    <cfRule type="duplicateValues" dxfId="17" priority="20"/>
  </conditionalFormatting>
  <conditionalFormatting sqref="C149:C151">
    <cfRule type="duplicateValues" dxfId="16" priority="18"/>
  </conditionalFormatting>
  <conditionalFormatting sqref="C47">
    <cfRule type="duplicateValues" dxfId="15" priority="16"/>
  </conditionalFormatting>
  <conditionalFormatting sqref="C50">
    <cfRule type="duplicateValues" dxfId="14" priority="15"/>
  </conditionalFormatting>
  <conditionalFormatting sqref="C51">
    <cfRule type="duplicateValues" dxfId="13" priority="14"/>
  </conditionalFormatting>
  <conditionalFormatting sqref="C15">
    <cfRule type="duplicateValues" dxfId="12" priority="13"/>
  </conditionalFormatting>
  <conditionalFormatting sqref="C28:C29">
    <cfRule type="duplicateValues" dxfId="11" priority="12"/>
  </conditionalFormatting>
  <conditionalFormatting sqref="C104">
    <cfRule type="duplicateValues" dxfId="10" priority="11"/>
  </conditionalFormatting>
  <conditionalFormatting sqref="C107">
    <cfRule type="duplicateValues" dxfId="9" priority="10"/>
  </conditionalFormatting>
  <conditionalFormatting sqref="C121">
    <cfRule type="duplicateValues" dxfId="8" priority="9"/>
  </conditionalFormatting>
  <conditionalFormatting sqref="C122">
    <cfRule type="duplicateValues" dxfId="7" priority="8"/>
  </conditionalFormatting>
  <conditionalFormatting sqref="C125">
    <cfRule type="duplicateValues" dxfId="6" priority="7"/>
  </conditionalFormatting>
  <conditionalFormatting sqref="C131">
    <cfRule type="duplicateValues" dxfId="5" priority="6"/>
  </conditionalFormatting>
  <conditionalFormatting sqref="C133">
    <cfRule type="duplicateValues" dxfId="4" priority="5"/>
  </conditionalFormatting>
  <conditionalFormatting sqref="C132">
    <cfRule type="duplicateValues" dxfId="3" priority="4"/>
  </conditionalFormatting>
  <conditionalFormatting sqref="C140">
    <cfRule type="duplicateValues" dxfId="2" priority="3"/>
  </conditionalFormatting>
  <conditionalFormatting sqref="C152">
    <cfRule type="duplicateValues" dxfId="1" priority="2"/>
  </conditionalFormatting>
  <conditionalFormatting sqref="C137">
    <cfRule type="duplicateValues" dxfId="0" priority="1"/>
  </conditionalFormatting>
  <printOptions horizontalCentered="1" gridLinesSet="0"/>
  <pageMargins left="0.23622047244094499" right="0.23622047244094499" top="0.15748031496063" bottom="0.15748031496063" header="0" footer="0"/>
  <pageSetup paperSize="9" scale="53" fitToHeight="0" orientation="landscape" r:id="rId1"/>
  <headerFooter alignWithMargins="0">
    <oddHeader xml:space="preserve">&amp;R
&amp;"B Nazanin,Regular"شماره صفحه: &amp;P  از  &amp;N &amp;"Arial,Regular"           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Revisions</vt:lpstr>
      <vt:lpstr>REFERENCE</vt:lpstr>
      <vt:lpstr>NOTES</vt:lpstr>
      <vt:lpstr>LIST</vt:lpstr>
      <vt:lpstr>Cover!Print_Area</vt:lpstr>
      <vt:lpstr>LIST!Print_Area</vt:lpstr>
      <vt:lpstr>NOTES!Print_Area</vt:lpstr>
      <vt:lpstr>REFERENCE!Print_Area</vt:lpstr>
      <vt:lpstr>Revisions!Print_Area</vt:lpstr>
      <vt:lpstr>LIST!Print_Titles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Somayeh Mehdipour</cp:lastModifiedBy>
  <cp:lastPrinted>2023-01-01T13:16:33Z</cp:lastPrinted>
  <dcterms:created xsi:type="dcterms:W3CDTF">1996-10-14T23:33:28Z</dcterms:created>
  <dcterms:modified xsi:type="dcterms:W3CDTF">2023-01-01T13:16:46Z</dcterms:modified>
</cp:coreProperties>
</file>