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Electrical\PROJECTS\140001-Binak\IDC\Subsurface\Manifold\W007S\List\Load List\D03\"/>
    </mc:Choice>
  </mc:AlternateContent>
  <bookViews>
    <workbookView xWindow="0" yWindow="0" windowWidth="20490" windowHeight="7755"/>
  </bookViews>
  <sheets>
    <sheet name="Cover" sheetId="48" r:id="rId1"/>
    <sheet name="REVISION" sheetId="49" r:id="rId2"/>
    <sheet name="Abb" sheetId="50" r:id="rId3"/>
    <sheet name="Calculation" sheetId="51" r:id="rId4"/>
    <sheet name="Existing LV Switchgear" sheetId="47" r:id="rId5"/>
  </sheets>
  <externalReferences>
    <externalReference r:id="rId6"/>
  </externalReferences>
  <definedNames>
    <definedName name="\c">#REF!</definedName>
    <definedName name="\g">'[1]Glycol Exchanger'!#REF!</definedName>
    <definedName name="\l">#REF!</definedName>
    <definedName name="\s">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3" hidden="1">#REF!</definedName>
    <definedName name="_Fill" localSheetId="4" hidden="1">#REF!</definedName>
    <definedName name="_Fill" localSheetId="1" hidden="1">#REF!</definedName>
    <definedName name="_Fill" hidden="1">#REF!</definedName>
    <definedName name="_xlnm._FilterDatabase" localSheetId="4" hidden="1">'Existing LV Switchgear'!$A$4:$Z$12</definedName>
    <definedName name="_Parse_Out" localSheetId="3" hidden="1">#REF!</definedName>
    <definedName name="_Parse_Out" localSheetId="4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>#REF!</definedName>
    <definedName name="B">#REF!</definedName>
    <definedName name="BG">#REF!</definedName>
    <definedName name="BSHH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>#REF!</definedName>
    <definedName name="DATAEND">#REF!</definedName>
    <definedName name="DYE">#REF!</definedName>
    <definedName name="EstLinkOnStart">#REF!</definedName>
    <definedName name="FHTH">#REF!</definedName>
    <definedName name="fsheet">#REF!</definedName>
    <definedName name="GGRTR4">#REF!</definedName>
    <definedName name="HEADER">#REF!</definedName>
    <definedName name="LiqProps">#REF!</definedName>
    <definedName name="NOTES">#REF!</definedName>
    <definedName name="OpenHysysIfNotOpen">#REF!</definedName>
    <definedName name="OutputStart">#REF!</definedName>
    <definedName name="OverallProps">#REF!</definedName>
    <definedName name="P">#REF!</definedName>
    <definedName name="PAGE">#REF!</definedName>
    <definedName name="ParameterUnitTypes">#REF!</definedName>
    <definedName name="PosPhases">#REF!</definedName>
    <definedName name="_xlnm.Print_Area" localSheetId="2">Abb!$A$1:$C$51</definedName>
    <definedName name="_xlnm.Print_Area" localSheetId="3">Calculation!$A$1:$AL$34</definedName>
    <definedName name="_xlnm.Print_Area" localSheetId="0">Cover!$A$1:$AM$50</definedName>
    <definedName name="_xlnm.Print_Area" localSheetId="4">'Existing LV Switchgear'!$A$1:$Z$33</definedName>
    <definedName name="_xlnm.Print_Area" localSheetId="1">REVISION!$A$1:$AM$61</definedName>
    <definedName name="_xlnm.Print_Area">#REF!</definedName>
    <definedName name="Print_Area_MI">#REF!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TY">#REF!</definedName>
    <definedName name="SETUP">#REF!</definedName>
    <definedName name="SetupStrmsStart">#REF!</definedName>
    <definedName name="SolidProps">#REF!</definedName>
    <definedName name="SpecDEBUT">#REF!</definedName>
    <definedName name="SpecFIN">#REF!</definedName>
    <definedName name="StrmsSort">#REF!</definedName>
    <definedName name="TSHH">#REF!</definedName>
    <definedName name="UnitBuildNo">#REF!</definedName>
    <definedName name="UnitTypes">#REF!</definedName>
    <definedName name="UnitTypesStart">#REF!</definedName>
    <definedName name="VapourProps">#REF!</definedName>
    <definedName name="VAPOURS">#N/A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>#REF!</definedName>
  </definedNames>
  <calcPr calcId="152511"/>
  <fileRecoveryPr repairLoad="1"/>
</workbook>
</file>

<file path=xl/calcChain.xml><?xml version="1.0" encoding="utf-8"?>
<calcChain xmlns="http://schemas.openxmlformats.org/spreadsheetml/2006/main">
  <c r="Q22" i="47" l="1" a="1"/>
  <c r="Q22" i="47" s="1"/>
  <c r="P22" i="47" a="1"/>
  <c r="P22" i="47" s="1"/>
  <c r="O22" i="47" a="1"/>
  <c r="O22" i="47"/>
  <c r="N22" i="47" a="1"/>
  <c r="N22" i="47" s="1"/>
  <c r="X11" i="47" l="1"/>
  <c r="W5" i="47"/>
  <c r="Z8" i="49" l="1"/>
  <c r="W8" i="49"/>
  <c r="U8" i="49"/>
  <c r="S8" i="49"/>
  <c r="Q8" i="49"/>
  <c r="M8" i="49"/>
  <c r="K5" i="49"/>
  <c r="W10" i="47" l="1"/>
  <c r="U10" i="47"/>
  <c r="H10" i="47"/>
  <c r="X10" i="47" s="1"/>
  <c r="Y10" i="47" s="1"/>
  <c r="F10" i="47"/>
  <c r="U6" i="47" l="1"/>
  <c r="U7" i="47"/>
  <c r="U8" i="47"/>
  <c r="U9" i="47"/>
  <c r="U11" i="47"/>
  <c r="U5" i="47"/>
  <c r="Q11" i="47"/>
  <c r="F9" i="47"/>
  <c r="F8" i="47"/>
  <c r="F7" i="47"/>
  <c r="F6" i="47"/>
  <c r="F5" i="47"/>
  <c r="W11" i="47" l="1"/>
  <c r="H11" i="47"/>
  <c r="V18" i="47" s="1"/>
  <c r="W9" i="47"/>
  <c r="H9" i="47"/>
  <c r="X9" i="47" s="1"/>
  <c r="Y9" i="47" s="1"/>
  <c r="W8" i="47"/>
  <c r="H8" i="47"/>
  <c r="X8" i="47" s="1"/>
  <c r="Y8" i="47" s="1"/>
  <c r="W7" i="47"/>
  <c r="H7" i="47"/>
  <c r="X7" i="47" s="1"/>
  <c r="Y7" i="47" s="1"/>
  <c r="W6" i="47"/>
  <c r="H6" i="47"/>
  <c r="X6" i="47" s="1"/>
  <c r="X18" i="47" s="1"/>
  <c r="Q5" i="47"/>
  <c r="H5" i="47"/>
  <c r="X5" i="47" s="1"/>
  <c r="Y11" i="47" l="1"/>
  <c r="W18" i="47" s="1"/>
  <c r="T18" i="47"/>
  <c r="Y5" i="47"/>
  <c r="Y6" i="47"/>
  <c r="Y18" i="47" s="1"/>
  <c r="V21" i="47" l="1"/>
  <c r="U18" i="47"/>
  <c r="V20" i="47"/>
  <c r="W21" i="47" l="1"/>
  <c r="X21" i="47" s="1"/>
  <c r="W20" i="47"/>
  <c r="X20" i="47" s="1"/>
  <c r="Y20" i="47" s="1"/>
  <c r="X22" i="47" l="1"/>
  <c r="Y21" i="47"/>
</calcChain>
</file>

<file path=xl/sharedStrings.xml><?xml version="1.0" encoding="utf-8"?>
<sst xmlns="http://schemas.openxmlformats.org/spreadsheetml/2006/main" count="332" uniqueCount="195">
  <si>
    <t>D00</t>
  </si>
  <si>
    <t>Rev</t>
  </si>
  <si>
    <t>Bus</t>
  </si>
  <si>
    <t>Equipment Number</t>
  </si>
  <si>
    <t>Load Description</t>
  </si>
  <si>
    <t>Rated Voltage (V)</t>
  </si>
  <si>
    <t>Mechanical Power (Kw)</t>
  </si>
  <si>
    <t>Eff. (%)</t>
  </si>
  <si>
    <t>LR/FL</t>
  </si>
  <si>
    <t>C</t>
  </si>
  <si>
    <t>S</t>
  </si>
  <si>
    <t>N</t>
  </si>
  <si>
    <t>Service Type</t>
  </si>
  <si>
    <t>Current Normal Operation(A)</t>
  </si>
  <si>
    <t>F</t>
  </si>
  <si>
    <t>-</t>
  </si>
  <si>
    <t>Item
NO</t>
  </si>
  <si>
    <t>Load
Duty</t>
  </si>
  <si>
    <t>Diversity Factor for Demand Load</t>
  </si>
  <si>
    <t>NO
Phases</t>
  </si>
  <si>
    <t>Load
Type</t>
  </si>
  <si>
    <t>Starting Method</t>
  </si>
  <si>
    <t>API
Factor</t>
  </si>
  <si>
    <t>Height
Factor</t>
  </si>
  <si>
    <t>Rated
Power (Kw)</t>
  </si>
  <si>
    <t>Power
Factor</t>
  </si>
  <si>
    <t>Load
Factor (%)</t>
  </si>
  <si>
    <t>Coolant
Factor</t>
  </si>
  <si>
    <t>BHP
(Kw)</t>
  </si>
  <si>
    <t>4</t>
  </si>
  <si>
    <t>1</t>
  </si>
  <si>
    <t>2</t>
  </si>
  <si>
    <t>3</t>
  </si>
  <si>
    <t>5</t>
  </si>
  <si>
    <t>6</t>
  </si>
  <si>
    <t>Standby</t>
  </si>
  <si>
    <t>Continuous</t>
  </si>
  <si>
    <t>Intermittent</t>
  </si>
  <si>
    <t>Power Factor</t>
  </si>
  <si>
    <t>Peak Load</t>
  </si>
  <si>
    <t>Power Calculation</t>
  </si>
  <si>
    <t>Avtive Power (Kw)</t>
  </si>
  <si>
    <t>Reactive Power (Kvar)</t>
  </si>
  <si>
    <t>Apparent power (KVA)</t>
  </si>
  <si>
    <t>Peak Load With 20% Spare (KVA)</t>
  </si>
  <si>
    <t>Absorbed Peak Active Power (Kw)</t>
  </si>
  <si>
    <t>Absorbed Peak Reactive Power (Kvar)</t>
  </si>
  <si>
    <t>Maximum Normal Running Load (Demand)</t>
  </si>
  <si>
    <t>Max Intermittent (KW)</t>
  </si>
  <si>
    <t>Max Standby (KW)</t>
  </si>
  <si>
    <t>Max Intermittent (KVAR)</t>
  </si>
  <si>
    <t>Max Standby (KVAR)</t>
  </si>
  <si>
    <t>Feeder Type</t>
  </si>
  <si>
    <t>F1</t>
  </si>
  <si>
    <t>M</t>
  </si>
  <si>
    <t>DOL</t>
  </si>
  <si>
    <t>7</t>
  </si>
  <si>
    <t>NON UPS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</si>
  <si>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</si>
  <si>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</si>
  <si>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</si>
  <si>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</si>
  <si>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</si>
  <si>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</si>
  <si>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</si>
  <si>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</si>
  <si>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</si>
  <si>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</si>
  <si>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</si>
  <si>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</si>
  <si>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</si>
  <si>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</si>
  <si>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W007S</t>
  </si>
  <si>
    <t>PEDCO</t>
  </si>
  <si>
    <t>110</t>
  </si>
  <si>
    <t>LI</t>
  </si>
  <si>
    <t>طرح نگهداشت و افزایش تولید 27 مخزن</t>
  </si>
  <si>
    <t>IFC</t>
  </si>
  <si>
    <t>M.Fakharian</t>
  </si>
  <si>
    <t>M.Mehrshad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</si>
  <si>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</si>
  <si>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</si>
  <si>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</si>
  <si>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</si>
  <si>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</si>
  <si>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</si>
  <si>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</si>
  <si>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</si>
  <si>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</si>
  <si>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</si>
  <si>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</si>
  <si>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</si>
  <si>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</si>
  <si>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</si>
  <si>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</si>
  <si>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</si>
  <si>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</si>
  <si>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</si>
  <si>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</si>
  <si>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</si>
  <si>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</si>
  <si>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D01</t>
  </si>
  <si>
    <t>D02</t>
  </si>
  <si>
    <t>D03</t>
  </si>
  <si>
    <t>D04</t>
  </si>
  <si>
    <t>X</t>
  </si>
  <si>
    <t>EL</t>
  </si>
  <si>
    <t>0001</t>
  </si>
  <si>
    <t>H.Shakiba</t>
  </si>
  <si>
    <t>Service Type:</t>
  </si>
  <si>
    <t>N : Normal Load</t>
  </si>
  <si>
    <t>E : Emergency Load</t>
  </si>
  <si>
    <t>Load Duty:</t>
  </si>
  <si>
    <t>C : Continuous Load</t>
  </si>
  <si>
    <t>S : Stand By Load</t>
  </si>
  <si>
    <t>LR/FL: Loacked Rotor / Full Load Current</t>
  </si>
  <si>
    <t>Load Type:</t>
  </si>
  <si>
    <t>M: Motor</t>
  </si>
  <si>
    <t>F: Non-Motor</t>
  </si>
  <si>
    <t>Definition of API Factor</t>
  </si>
  <si>
    <t xml:space="preserve">1.25          for Motor Power &lt; 22kW, </t>
  </si>
  <si>
    <t>1.15          for Motor Power between, 22kW and 55kW</t>
  </si>
  <si>
    <t>1.1            for Motor Power &gt; 55kW</t>
  </si>
  <si>
    <t>Height derating factor can be determined as follows if no manufacturer data is available:</t>
  </si>
  <si>
    <t>Height Above Sea Level</t>
  </si>
  <si>
    <t>Height Factor</t>
  </si>
  <si>
    <t>&lt; 1000 m</t>
  </si>
  <si>
    <t>1000 &lt; Height &lt; 1500 m</t>
  </si>
  <si>
    <t>1500 m &gt;</t>
  </si>
  <si>
    <t>Coolant (Cooling) Factor will be finilized by Electromotors Vendor Datd and before that will be considered :0.88</t>
  </si>
  <si>
    <t>Feeder Type:</t>
  </si>
  <si>
    <t>F1: Simple 4-Pole MCCB Feeder with Thermal/Magnetic Trips, for I&lt;63A Feeders</t>
  </si>
  <si>
    <t>F2: Simple 4-Pole MCCB Feeder with Thermal/Magnetic Trips, for 63A=&lt;I&lt;100A Feeders</t>
  </si>
  <si>
    <t>F3: Simple 4-Pole MCCB Feeder with Thermal/Magnetic Trips, for 100A=&lt;I Feeders</t>
  </si>
  <si>
    <t>F4: Simple 3-Pole MCCB Feeder with Thermal/Magnetic Trips, for I&lt;63A Feeders</t>
  </si>
  <si>
    <t>F5: Simple 3-Pole MCCB Feeder with Thermal/Magnetic Trips, for 63A=&lt;I&lt;100A Feeders</t>
  </si>
  <si>
    <t>F6: Simple 3-Pole MCCB Feeder with Thermal/Magnetic Trips, for 100A=&lt;I Feeders</t>
  </si>
  <si>
    <t>F7: Simple 2-Pole MCCB Feeder for Feeding Single Phase Loads (Ph+N or 2-Ph)</t>
  </si>
  <si>
    <t>1. Mechanical Power (KW):</t>
  </si>
  <si>
    <t>Mechanical Power for Motors = BHP(KW) x API  Factor / (Cooling Factor x Height Factor)</t>
  </si>
  <si>
    <t>2. Rated Power(KW):</t>
  </si>
  <si>
    <t>Rated Power = The  Nearest Size of The Equipment to Mechanical Power of Motors</t>
  </si>
  <si>
    <t>3. Load Factor(%):</t>
  </si>
  <si>
    <t>Load Factor = (BHP/Rated Power) x 100</t>
  </si>
  <si>
    <t>4. Normal Operation(A):</t>
  </si>
  <si>
    <t>Normal Operation (A) = Rated Power / (Sqrt(3) x Nominal Voltage x cosØ)</t>
  </si>
  <si>
    <t>5. Starting Current(A):</t>
  </si>
  <si>
    <t>Starting Current(A) = (LR/LF) x Normal Current</t>
  </si>
  <si>
    <t>6. Electrical  Power Demand (KW):</t>
  </si>
  <si>
    <t>Electrical Absorbed Power Demand (KW) = BHP(KW) x Diversity Factor / Efficiency</t>
  </si>
  <si>
    <t>Electrical Absorbed Power Demand (KW) = Rated Power(KW) x Diversity Factor / Efficiency</t>
  </si>
  <si>
    <t>7. Electrical Reactive  Power Demand (KVAR):</t>
  </si>
  <si>
    <t>Electrical Reactive  Power Demand (KVAR) = Electrical Absorbed Power Demand (KW) x Tangent(Ø</t>
  </si>
  <si>
    <t>For "Electrical Demand" calculation, following "Diversity Factors" has been considered (based on peak loads):</t>
  </si>
  <si>
    <r>
      <t xml:space="preserve">Continous: </t>
    </r>
    <r>
      <rPr>
        <sz val="12"/>
        <rFont val="Times New Roman"/>
        <family val="1"/>
      </rPr>
      <t xml:space="preserve"> 100% Diversity factor.</t>
    </r>
  </si>
  <si>
    <r>
      <t xml:space="preserve">Intermittent: </t>
    </r>
    <r>
      <rPr>
        <sz val="12"/>
        <rFont val="Times New Roman"/>
        <family val="1"/>
      </rPr>
      <t xml:space="preserve">Normally less than 12 hours/day, As generaly 75% </t>
    </r>
  </si>
  <si>
    <r>
      <t xml:space="preserve">Standby: </t>
    </r>
    <r>
      <rPr>
        <sz val="12"/>
        <rFont val="Times New Roman"/>
        <family val="1"/>
      </rPr>
      <t>Spare/Backup drives or systems, As generaly 10% or biggest standby load (which is bigger)</t>
    </r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</si>
  <si>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0"/>
        <rFont val="Times New Roman"/>
        <family val="1"/>
      </rPr>
      <t>W007S</t>
    </r>
    <r>
      <rPr>
        <b/>
        <sz val="11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</si>
  <si>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1"/>
        <rFont val="Times New Roman"/>
        <family val="1"/>
      </rPr>
      <t>W007S</t>
    </r>
    <r>
      <rPr>
        <b/>
        <sz val="11"/>
        <rFont val="B Zar"/>
        <charset val="178"/>
      </rPr>
      <t xml:space="preserve"> و توسعه چندراهه کلاستر بینک </t>
    </r>
  </si>
  <si>
    <t>Mar.2022</t>
  </si>
  <si>
    <t>CLIENT Doc. Number: F0Z-708034</t>
  </si>
  <si>
    <r>
      <t xml:space="preserve">ELECTRICAL LOAD LIST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</si>
  <si>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t xml:space="preserve">شماره صفحه: </t>
    </r>
    <r>
      <rPr>
        <b/>
        <sz val="10"/>
        <rFont val="B Nazanin"/>
        <charset val="178"/>
      </rPr>
      <t>2 از5</t>
    </r>
  </si>
  <si>
    <t>Existing LV Switchgear in Binak Manifold</t>
  </si>
  <si>
    <t>Non UPS Power for Instrument</t>
  </si>
  <si>
    <t>Oil Sump Pump</t>
  </si>
  <si>
    <t>1. According to basic document, there is a normal switchgear in binak manifold which one cubicle shall be considered inright side to energize new above loads.</t>
  </si>
  <si>
    <t>Electrical Load List of Binak Manifold</t>
  </si>
  <si>
    <t>ELECTRICAL LOAD LIST - EXTENSION OF BINAK B/C MANIFOLD</t>
  </si>
  <si>
    <t>Aug.2022</t>
  </si>
  <si>
    <t>IFA</t>
  </si>
  <si>
    <t>M2: Direct on Line Motor Starter Feeders for 4kW ≤ P &lt; 18.5kW (Switch Fuse + Contactor + Bimetal + R/L Signaling + R/L Ammeter)</t>
  </si>
  <si>
    <t>M4: Direct on Line Motor Starter Feeders for 30kW ≤ P (Switch Fuse + Contactor + Overload CT + R/L Signaling + R/L Ammeter + Motor Protection Relay (49, 50G, Phase Control))</t>
  </si>
  <si>
    <t>I</t>
  </si>
  <si>
    <t>M4</t>
  </si>
  <si>
    <t>شماره صفحه: 4 از 5</t>
  </si>
  <si>
    <t>شماره صفحه: 1 از 5</t>
  </si>
  <si>
    <t>Manifold-110-UPS-001</t>
  </si>
  <si>
    <t>Manifold-110-UPS-002</t>
  </si>
  <si>
    <t>Manifold-110-UPS-Bypass</t>
  </si>
  <si>
    <t>Manifold-24-CHG-001</t>
  </si>
  <si>
    <t>Manifold-24-CHG-002</t>
  </si>
  <si>
    <t>110 VAC  for Instrument UPS 1</t>
  </si>
  <si>
    <t>110 VAC  for Instrument UPS 2</t>
  </si>
  <si>
    <t>110 VAC  for Instrument UPS By Pass</t>
  </si>
  <si>
    <t>24 VDC for F&amp;G Charger 1</t>
  </si>
  <si>
    <t>24 VDC for F&amp;G Charger 2</t>
  </si>
  <si>
    <t>Sep.2022</t>
  </si>
  <si>
    <t>Jun.2023</t>
  </si>
  <si>
    <t>A.M.Mohseni</t>
  </si>
  <si>
    <t>AFC</t>
  </si>
  <si>
    <t>P-1701</t>
  </si>
  <si>
    <t>M3: Direct on Line Motor Starter Feeders for 18.5kW ≤ P &lt;30 (Switch Fuse + Contactor + Bimetal + R/L Signaling + R/L Ammeter + (49, 50G, Phase Control))</t>
  </si>
  <si>
    <t>M1: Direct on Line Motor Starter Feeders for P &lt; 4kW (Switch Fuse + Contactor + Bimetal + R/L Signaling)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</si>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</sst>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  <numFmt numFmtId="175" formatCode="0.000"/>
  </numFmts>
  <fonts count="4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Helv"/>
    </font>
    <font>
      <sz val="8"/>
      <name val="Arial MT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mbria"/>
      <family val="1"/>
      <scheme val="major"/>
    </font>
    <font>
      <b/>
      <sz val="10"/>
      <name val="Times New Roman"/>
      <family val="1"/>
    </font>
    <font>
      <b/>
      <sz val="14"/>
      <name val="Cambria"/>
      <family val="1"/>
      <scheme val="major"/>
    </font>
    <font>
      <sz val="10"/>
      <color theme="1"/>
      <name val="Times New Roman"/>
      <family val="1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12"/>
      <name val="Times New Roman"/>
      <family val="1"/>
    </font>
    <font>
      <b/>
      <sz val="8"/>
      <name val="Arial"/>
      <family val="2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Times New Roman"/>
      <family val="1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B Nazanin"/>
      <charset val="178"/>
    </font>
    <font>
      <b/>
      <sz val="11"/>
      <name val="Times New Roman"/>
      <family val="1"/>
    </font>
    <font>
      <b/>
      <sz val="9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1" fillId="0" borderId="0" applyFill="0" applyBorder="0">
      <alignment vertical="center"/>
    </xf>
    <xf numFmtId="0" fontId="1" fillId="0" borderId="0" applyFill="0" applyBorder="0">
      <alignment vertical="center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1" applyNumberFormat="0" applyFill="0" applyBorder="0" applyAlignment="0" applyProtection="0">
      <protection locked="0"/>
    </xf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3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70" fontId="5" fillId="0" borderId="2"/>
    <xf numFmtId="0" fontId="1" fillId="0" borderId="0">
      <alignment vertical="center"/>
    </xf>
    <xf numFmtId="0" fontId="6" fillId="0" borderId="3" applyBorder="0" applyAlignment="0">
      <alignment horizontal="left"/>
    </xf>
    <xf numFmtId="6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2" fontId="4" fillId="0" borderId="0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2" fillId="2" borderId="0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" fontId="0" fillId="4" borderId="18" xfId="0" applyNumberFormat="1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20" xfId="0" applyNumberForma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9" fontId="4" fillId="0" borderId="0" xfId="3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74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174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4" fillId="0" borderId="20" xfId="3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175" fontId="1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4" fillId="0" borderId="20" xfId="33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5" fillId="0" borderId="0" xfId="21" applyFont="1" applyBorder="1" applyAlignment="1">
      <alignment vertical="center" wrapText="1"/>
    </xf>
    <xf numFmtId="0" fontId="19" fillId="0" borderId="0" xfId="21" applyFont="1" applyBorder="1" applyAlignment="1">
      <alignment vertical="top" wrapText="1"/>
    </xf>
    <xf numFmtId="0" fontId="1" fillId="0" borderId="0" xfId="21" applyFill="1" applyBorder="1"/>
    <xf numFmtId="0" fontId="1" fillId="0" borderId="0" xfId="21" applyFill="1"/>
    <xf numFmtId="0" fontId="23" fillId="0" borderId="0" xfId="21" applyFont="1" applyBorder="1" applyAlignment="1">
      <alignment vertical="center" readingOrder="1"/>
    </xf>
    <xf numFmtId="0" fontId="23" fillId="0" borderId="0" xfId="21" applyFont="1" applyBorder="1" applyAlignment="1">
      <alignment vertical="center" wrapText="1"/>
    </xf>
    <xf numFmtId="1" fontId="25" fillId="0" borderId="0" xfId="21" applyNumberFormat="1" applyFont="1" applyFill="1" applyBorder="1" applyAlignment="1" applyProtection="1">
      <alignment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1" fillId="0" borderId="0" xfId="21" applyBorder="1"/>
    <xf numFmtId="0" fontId="1" fillId="0" borderId="0" xfId="21"/>
    <xf numFmtId="1" fontId="30" fillId="0" borderId="0" xfId="21" applyNumberFormat="1" applyFont="1" applyFill="1" applyBorder="1" applyAlignment="1" applyProtection="1">
      <alignment vertical="center" wrapText="1"/>
    </xf>
    <xf numFmtId="1" fontId="30" fillId="0" borderId="0" xfId="21" applyNumberFormat="1" applyFont="1" applyFill="1" applyBorder="1" applyAlignment="1" applyProtection="1">
      <alignment vertical="center"/>
    </xf>
    <xf numFmtId="0" fontId="33" fillId="0" borderId="0" xfId="21" applyFont="1" applyBorder="1" applyAlignment="1">
      <alignment vertical="center"/>
    </xf>
    <xf numFmtId="0" fontId="31" fillId="0" borderId="14" xfId="21" applyFont="1" applyBorder="1" applyAlignment="1">
      <alignment vertical="center"/>
    </xf>
    <xf numFmtId="0" fontId="31" fillId="0" borderId="54" xfId="21" applyFont="1" applyBorder="1" applyAlignment="1">
      <alignment vertical="center"/>
    </xf>
    <xf numFmtId="0" fontId="31" fillId="0" borderId="55" xfId="21" applyFont="1" applyBorder="1" applyAlignment="1">
      <alignment vertical="center"/>
    </xf>
    <xf numFmtId="0" fontId="31" fillId="0" borderId="56" xfId="21" applyFont="1" applyBorder="1" applyAlignment="1">
      <alignment vertical="center"/>
    </xf>
    <xf numFmtId="0" fontId="33" fillId="0" borderId="0" xfId="21" applyFont="1" applyBorder="1" applyAlignment="1">
      <alignment vertical="center" wrapText="1"/>
    </xf>
    <xf numFmtId="0" fontId="34" fillId="0" borderId="0" xfId="21" applyFont="1" applyFill="1" applyBorder="1" applyAlignment="1">
      <alignment horizontal="center" vertical="center"/>
    </xf>
    <xf numFmtId="0" fontId="31" fillId="0" borderId="47" xfId="21" applyFont="1" applyFill="1" applyBorder="1" applyAlignment="1">
      <alignment vertical="top"/>
    </xf>
    <xf numFmtId="0" fontId="31" fillId="0" borderId="43" xfId="21" applyFont="1" applyFill="1" applyBorder="1" applyAlignment="1">
      <alignment vertical="top"/>
    </xf>
    <xf numFmtId="0" fontId="2" fillId="0" borderId="0" xfId="21" applyFont="1" applyBorder="1" applyAlignment="1">
      <alignment horizontal="center" vertical="center" wrapText="1"/>
    </xf>
    <xf numFmtId="0" fontId="1" fillId="0" borderId="0" xfId="21" applyBorder="1" applyAlignment="1">
      <alignment horizontal="center" vertical="center"/>
    </xf>
    <xf numFmtId="0" fontId="1" fillId="0" borderId="0" xfId="21" applyFont="1" applyFill="1" applyBorder="1" applyAlignment="1">
      <alignment vertical="center"/>
    </xf>
    <xf numFmtId="0" fontId="31" fillId="0" borderId="36" xfId="21" applyFont="1" applyFill="1" applyBorder="1" applyAlignment="1">
      <alignment vertical="top"/>
    </xf>
    <xf numFmtId="0" fontId="31" fillId="0" borderId="0" xfId="21" applyFont="1" applyFill="1" applyBorder="1" applyAlignment="1">
      <alignment vertical="top"/>
    </xf>
    <xf numFmtId="0" fontId="2" fillId="0" borderId="0" xfId="21" applyFont="1" applyBorder="1" applyAlignment="1">
      <alignment vertical="center" wrapText="1"/>
    </xf>
    <xf numFmtId="0" fontId="1" fillId="0" borderId="36" xfId="21" applyFont="1" applyFill="1" applyBorder="1" applyAlignment="1">
      <alignment vertical="center"/>
    </xf>
    <xf numFmtId="0" fontId="35" fillId="0" borderId="0" xfId="21" applyFont="1" applyFill="1" applyBorder="1" applyAlignment="1">
      <alignment horizontal="left" vertical="top"/>
    </xf>
    <xf numFmtId="17" fontId="36" fillId="0" borderId="0" xfId="21" applyNumberFormat="1" applyFont="1" applyBorder="1" applyAlignment="1">
      <alignment horizontal="left" vertical="center" wrapText="1"/>
    </xf>
    <xf numFmtId="0" fontId="2" fillId="0" borderId="1" xfId="21" applyFont="1" applyBorder="1" applyAlignment="1">
      <alignment vertical="center" wrapText="1"/>
    </xf>
    <xf numFmtId="0" fontId="1" fillId="0" borderId="36" xfId="21" applyBorder="1"/>
    <xf numFmtId="0" fontId="1" fillId="0" borderId="1" xfId="21" applyBorder="1"/>
    <xf numFmtId="0" fontId="1" fillId="0" borderId="49" xfId="21" applyBorder="1"/>
    <xf numFmtId="0" fontId="1" fillId="0" borderId="50" xfId="21" applyBorder="1"/>
    <xf numFmtId="0" fontId="1" fillId="0" borderId="53" xfId="21" applyBorder="1"/>
    <xf numFmtId="0" fontId="37" fillId="0" borderId="0" xfId="21" applyFont="1" applyFill="1" applyBorder="1" applyAlignment="1" applyProtection="1"/>
    <xf numFmtId="0" fontId="19" fillId="0" borderId="0" xfId="21" applyFont="1" applyBorder="1" applyAlignment="1">
      <alignment vertical="center" readingOrder="1"/>
    </xf>
    <xf numFmtId="49" fontId="37" fillId="0" borderId="0" xfId="21" applyNumberFormat="1" applyFont="1" applyFill="1" applyBorder="1" applyAlignment="1" applyProtection="1">
      <alignment horizontal="left"/>
    </xf>
    <xf numFmtId="1" fontId="39" fillId="0" borderId="0" xfId="21" applyNumberFormat="1" applyFont="1" applyFill="1" applyBorder="1" applyAlignment="1" applyProtection="1">
      <alignment vertical="center" wrapText="1"/>
    </xf>
    <xf numFmtId="0" fontId="2" fillId="0" borderId="0" xfId="21" applyFont="1" applyBorder="1" applyAlignment="1">
      <alignment vertical="center"/>
    </xf>
    <xf numFmtId="0" fontId="1" fillId="0" borderId="0" xfId="21" applyFont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/>
    </xf>
    <xf numFmtId="1" fontId="40" fillId="0" borderId="0" xfId="21" applyNumberFormat="1" applyFont="1" applyFill="1" applyBorder="1" applyAlignment="1" applyProtection="1">
      <alignment vertical="top"/>
    </xf>
    <xf numFmtId="0" fontId="1" fillId="0" borderId="0" xfId="17"/>
    <xf numFmtId="0" fontId="41" fillId="0" borderId="0" xfId="33" applyFont="1" applyFill="1" applyBorder="1" applyAlignment="1">
      <alignment vertical="center"/>
    </xf>
    <xf numFmtId="0" fontId="42" fillId="0" borderId="0" xfId="33" applyFont="1" applyFill="1" applyBorder="1" applyAlignment="1">
      <alignment vertical="center"/>
    </xf>
    <xf numFmtId="0" fontId="43" fillId="0" borderId="0" xfId="33" applyFont="1" applyFill="1" applyBorder="1" applyAlignment="1">
      <alignment horizontal="left" vertical="center"/>
    </xf>
    <xf numFmtId="0" fontId="1" fillId="0" borderId="13" xfId="17" applyFont="1" applyBorder="1" applyAlignment="1">
      <alignment horizontal="center" vertical="center"/>
    </xf>
    <xf numFmtId="0" fontId="1" fillId="0" borderId="6" xfId="17" applyBorder="1" applyAlignment="1">
      <alignment horizontal="center" vertical="center"/>
    </xf>
    <xf numFmtId="0" fontId="1" fillId="0" borderId="18" xfId="17" applyFont="1" applyBorder="1" applyAlignment="1">
      <alignment horizontal="center" vertical="center"/>
    </xf>
    <xf numFmtId="0" fontId="1" fillId="0" borderId="19" xfId="17" applyBorder="1" applyAlignment="1">
      <alignment horizontal="center" vertical="center"/>
    </xf>
    <xf numFmtId="0" fontId="43" fillId="0" borderId="0" xfId="33" applyFont="1" applyFill="1" applyBorder="1" applyAlignment="1">
      <alignment vertical="center" wrapText="1"/>
    </xf>
    <xf numFmtId="1" fontId="25" fillId="0" borderId="31" xfId="21" applyNumberFormat="1" applyFont="1" applyFill="1" applyBorder="1" applyAlignment="1" applyProtection="1">
      <alignment vertical="center" wrapText="1"/>
    </xf>
    <xf numFmtId="1" fontId="25" fillId="0" borderId="32" xfId="21" applyNumberFormat="1" applyFont="1" applyFill="1" applyBorder="1" applyAlignment="1" applyProtection="1">
      <alignment vertical="center" wrapText="1"/>
    </xf>
    <xf numFmtId="1" fontId="25" fillId="0" borderId="35" xfId="21" applyNumberFormat="1" applyFont="1" applyFill="1" applyBorder="1" applyAlignment="1" applyProtection="1">
      <alignment vertical="center" wrapText="1"/>
    </xf>
    <xf numFmtId="1" fontId="25" fillId="0" borderId="36" xfId="21" applyNumberFormat="1" applyFont="1" applyFill="1" applyBorder="1" applyAlignment="1" applyProtection="1">
      <alignment vertical="center" wrapText="1"/>
    </xf>
    <xf numFmtId="1" fontId="25" fillId="0" borderId="1" xfId="21" applyNumberFormat="1" applyFont="1" applyFill="1" applyBorder="1" applyAlignment="1" applyProtection="1">
      <alignment vertical="center" wrapText="1"/>
    </xf>
    <xf numFmtId="0" fontId="12" fillId="8" borderId="0" xfId="33" applyFont="1" applyFill="1" applyBorder="1" applyAlignment="1">
      <alignment vertical="center"/>
    </xf>
    <xf numFmtId="0" fontId="45" fillId="8" borderId="0" xfId="33" applyFont="1" applyFill="1" applyBorder="1" applyAlignment="1">
      <alignment vertical="center" wrapText="1"/>
    </xf>
    <xf numFmtId="0" fontId="4" fillId="8" borderId="0" xfId="33" applyNumberFormat="1" applyFont="1" applyFill="1" applyBorder="1" applyAlignment="1">
      <alignment horizontal="left" vertical="center"/>
    </xf>
    <xf numFmtId="0" fontId="4" fillId="8" borderId="0" xfId="33" applyNumberFormat="1" applyFont="1" applyFill="1" applyBorder="1" applyAlignment="1">
      <alignment vertical="center" wrapText="1"/>
    </xf>
    <xf numFmtId="0" fontId="18" fillId="8" borderId="0" xfId="33" applyFont="1" applyFill="1" applyBorder="1" applyAlignment="1">
      <alignment vertical="center"/>
    </xf>
    <xf numFmtId="0" fontId="4" fillId="8" borderId="0" xfId="33" applyNumberFormat="1" applyFont="1" applyFill="1" applyBorder="1" applyAlignment="1">
      <alignment vertical="center"/>
    </xf>
    <xf numFmtId="1" fontId="27" fillId="0" borderId="36" xfId="21" applyNumberFormat="1" applyFont="1" applyFill="1" applyBorder="1" applyAlignment="1" applyProtection="1">
      <alignment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1" fontId="29" fillId="0" borderId="1" xfId="21" applyNumberFormat="1" applyFont="1" applyFill="1" applyBorder="1" applyAlignment="1" applyProtection="1">
      <alignment vertical="center" wrapText="1"/>
    </xf>
    <xf numFmtId="1" fontId="29" fillId="0" borderId="36" xfId="21" applyNumberFormat="1" applyFont="1" applyFill="1" applyBorder="1" applyAlignment="1" applyProtection="1">
      <alignment vertical="center" wrapText="1"/>
    </xf>
    <xf numFmtId="17" fontId="19" fillId="0" borderId="0" xfId="21" applyNumberFormat="1" applyFont="1" applyBorder="1" applyAlignment="1">
      <alignment vertical="center" wrapText="1"/>
    </xf>
    <xf numFmtId="17" fontId="19" fillId="0" borderId="1" xfId="21" applyNumberFormat="1" applyFont="1" applyBorder="1" applyAlignment="1">
      <alignment vertical="center" wrapText="1"/>
    </xf>
    <xf numFmtId="0" fontId="11" fillId="0" borderId="0" xfId="17" applyFont="1" applyBorder="1" applyAlignment="1"/>
    <xf numFmtId="0" fontId="1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4" fillId="0" borderId="4" xfId="33" applyNumberFormat="1" applyFont="1" applyFill="1" applyBorder="1" applyAlignment="1">
      <alignment horizontal="center" vertical="center"/>
    </xf>
    <xf numFmtId="0" fontId="1" fillId="0" borderId="12" xfId="17" applyFont="1" applyFill="1" applyBorder="1" applyAlignment="1">
      <alignment horizontal="center" vertical="center"/>
    </xf>
    <xf numFmtId="0" fontId="1" fillId="0" borderId="8" xfId="17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0" xfId="0" applyFill="1" applyBorder="1"/>
    <xf numFmtId="0" fontId="4" fillId="9" borderId="2" xfId="0" applyFont="1" applyFill="1" applyBorder="1" applyAlignment="1">
      <alignment horizontal="center" vertical="center"/>
    </xf>
    <xf numFmtId="49" fontId="4" fillId="9" borderId="2" xfId="33" applyNumberFormat="1" applyFont="1" applyFill="1" applyBorder="1" applyAlignment="1">
      <alignment horizontal="center" vertical="center"/>
    </xf>
    <xf numFmtId="49" fontId="4" fillId="9" borderId="20" xfId="33" applyNumberFormat="1" applyFont="1" applyFill="1" applyBorder="1" applyAlignment="1">
      <alignment horizontal="center" vertical="center"/>
    </xf>
    <xf numFmtId="17" fontId="19" fillId="0" borderId="0" xfId="21" applyNumberFormat="1" applyFont="1" applyBorder="1" applyAlignment="1">
      <alignment horizontal="left" vertical="center" wrapText="1"/>
    </xf>
    <xf numFmtId="17" fontId="19" fillId="0" borderId="1" xfId="21" applyNumberFormat="1" applyFont="1" applyBorder="1" applyAlignment="1">
      <alignment horizontal="left" vertical="center" wrapText="1"/>
    </xf>
    <xf numFmtId="0" fontId="31" fillId="0" borderId="0" xfId="21" applyFont="1" applyBorder="1" applyAlignment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6" xfId="21" applyNumberFormat="1" applyFont="1" applyFill="1" applyBorder="1" applyAlignment="1" applyProtection="1">
      <alignment horizontal="center" vertical="center"/>
    </xf>
    <xf numFmtId="17" fontId="19" fillId="0" borderId="43" xfId="21" applyNumberFormat="1" applyFont="1" applyBorder="1" applyAlignment="1">
      <alignment horizontal="left" vertical="center" wrapText="1"/>
    </xf>
    <xf numFmtId="17" fontId="19" fillId="0" borderId="48" xfId="21" applyNumberFormat="1" applyFont="1" applyBorder="1" applyAlignment="1">
      <alignment horizontal="left" vertical="center" wrapText="1"/>
    </xf>
    <xf numFmtId="1" fontId="31" fillId="0" borderId="13" xfId="21" applyNumberFormat="1" applyFont="1" applyFill="1" applyBorder="1" applyAlignment="1" applyProtection="1">
      <alignment horizontal="center" vertical="center"/>
    </xf>
    <xf numFmtId="1" fontId="31" fillId="0" borderId="42" xfId="21" applyNumberFormat="1" applyFont="1" applyFill="1" applyBorder="1" applyAlignment="1" applyProtection="1">
      <alignment horizontal="center" vertical="center"/>
    </xf>
    <xf numFmtId="1" fontId="31" fillId="0" borderId="43" xfId="21" applyNumberFormat="1" applyFont="1" applyFill="1" applyBorder="1" applyAlignment="1" applyProtection="1">
      <alignment horizontal="center" vertical="center"/>
    </xf>
    <xf numFmtId="1" fontId="31" fillId="0" borderId="44" xfId="21" applyNumberFormat="1" applyFont="1" applyFill="1" applyBorder="1" applyAlignment="1" applyProtection="1">
      <alignment horizontal="center" vertical="center"/>
    </xf>
    <xf numFmtId="1" fontId="31" fillId="0" borderId="39" xfId="21" applyNumberFormat="1" applyFont="1" applyFill="1" applyBorder="1" applyAlignment="1" applyProtection="1">
      <alignment horizontal="center" vertical="center"/>
    </xf>
    <xf numFmtId="1" fontId="31" fillId="0" borderId="40" xfId="21" applyNumberFormat="1" applyFont="1" applyFill="1" applyBorder="1" applyAlignment="1" applyProtection="1">
      <alignment horizontal="center" vertical="center"/>
    </xf>
    <xf numFmtId="1" fontId="31" fillId="0" borderId="41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6" xfId="21" applyNumberFormat="1" applyFont="1" applyFill="1" applyBorder="1" applyAlignment="1" applyProtection="1">
      <alignment horizontal="center" vertical="center"/>
    </xf>
    <xf numFmtId="1" fontId="8" fillId="0" borderId="13" xfId="21" applyNumberFormat="1" applyFont="1" applyFill="1" applyBorder="1" applyAlignment="1" applyProtection="1">
      <alignment horizontal="center" vertical="center"/>
    </xf>
    <xf numFmtId="1" fontId="8" fillId="0" borderId="2" xfId="21" applyNumberFormat="1" applyFont="1" applyFill="1" applyBorder="1" applyAlignment="1" applyProtection="1">
      <alignment horizontal="center" vertical="center"/>
    </xf>
    <xf numFmtId="1" fontId="8" fillId="0" borderId="42" xfId="21" applyNumberFormat="1" applyFont="1" applyFill="1" applyBorder="1" applyAlignment="1" applyProtection="1">
      <alignment horizontal="center" vertical="center"/>
    </xf>
    <xf numFmtId="1" fontId="8" fillId="0" borderId="43" xfId="21" applyNumberFormat="1" applyFont="1" applyFill="1" applyBorder="1" applyAlignment="1" applyProtection="1">
      <alignment horizontal="center" vertical="center"/>
    </xf>
    <xf numFmtId="1" fontId="8" fillId="0" borderId="44" xfId="21" applyNumberFormat="1" applyFont="1" applyFill="1" applyBorder="1" applyAlignment="1" applyProtection="1">
      <alignment horizontal="center" vertical="center"/>
    </xf>
    <xf numFmtId="1" fontId="8" fillId="0" borderId="39" xfId="21" applyNumberFormat="1" applyFont="1" applyFill="1" applyBorder="1" applyAlignment="1" applyProtection="1">
      <alignment horizontal="center" vertical="center"/>
    </xf>
    <xf numFmtId="1" fontId="8" fillId="0" borderId="40" xfId="21" applyNumberFormat="1" applyFont="1" applyFill="1" applyBorder="1" applyAlignment="1" applyProtection="1">
      <alignment horizontal="center" vertical="center"/>
    </xf>
    <xf numFmtId="1" fontId="8" fillId="0" borderId="41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1" fontId="31" fillId="0" borderId="48" xfId="21" applyNumberFormat="1" applyFont="1" applyFill="1" applyBorder="1" applyAlignment="1" applyProtection="1">
      <alignment horizontal="center" vertical="center"/>
    </xf>
    <xf numFmtId="1" fontId="31" fillId="0" borderId="46" xfId="21" applyNumberFormat="1" applyFont="1" applyFill="1" applyBorder="1" applyAlignment="1" applyProtection="1">
      <alignment horizontal="center" vertical="center"/>
    </xf>
    <xf numFmtId="1" fontId="32" fillId="0" borderId="6" xfId="21" applyNumberFormat="1" applyFont="1" applyFill="1" applyBorder="1" applyAlignment="1" applyProtection="1">
      <alignment horizontal="center" vertical="center"/>
    </xf>
    <xf numFmtId="1" fontId="31" fillId="0" borderId="47" xfId="21" applyNumberFormat="1" applyFont="1" applyFill="1" applyBorder="1" applyAlignment="1" applyProtection="1">
      <alignment horizontal="center" vertical="center"/>
    </xf>
    <xf numFmtId="1" fontId="31" fillId="0" borderId="45" xfId="21" applyNumberFormat="1" applyFont="1" applyFill="1" applyBorder="1" applyAlignment="1" applyProtection="1">
      <alignment horizontal="center" vertical="center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43" xfId="21" applyNumberFormat="1" applyFont="1" applyFill="1" applyBorder="1" applyAlignment="1" applyProtection="1">
      <alignment horizontal="center" vertical="center" wrapText="1"/>
    </xf>
    <xf numFmtId="1" fontId="31" fillId="0" borderId="44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1" fontId="31" fillId="0" borderId="40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27" fillId="0" borderId="47" xfId="21" applyNumberFormat="1" applyFont="1" applyFill="1" applyBorder="1" applyAlignment="1" applyProtection="1">
      <alignment horizontal="center" vertical="center" wrapText="1"/>
    </xf>
    <xf numFmtId="1" fontId="29" fillId="0" borderId="43" xfId="21" applyNumberFormat="1" applyFont="1" applyFill="1" applyBorder="1" applyAlignment="1" applyProtection="1">
      <alignment horizontal="center" vertical="center" wrapText="1"/>
    </xf>
    <xf numFmtId="1" fontId="29" fillId="0" borderId="48" xfId="21" applyNumberFormat="1" applyFont="1" applyFill="1" applyBorder="1" applyAlignment="1" applyProtection="1">
      <alignment horizontal="center" vertical="center" wrapText="1"/>
    </xf>
    <xf numFmtId="1" fontId="29" fillId="0" borderId="36" xfId="21" applyNumberFormat="1" applyFont="1" applyFill="1" applyBorder="1" applyAlignment="1" applyProtection="1">
      <alignment horizontal="center" vertical="center" wrapText="1"/>
    </xf>
    <xf numFmtId="1" fontId="29" fillId="0" borderId="0" xfId="21" applyNumberFormat="1" applyFont="1" applyFill="1" applyBorder="1" applyAlignment="1" applyProtection="1">
      <alignment horizontal="center" vertical="center" wrapText="1"/>
    </xf>
    <xf numFmtId="1" fontId="29" fillId="0" borderId="1" xfId="21" applyNumberFormat="1" applyFont="1" applyFill="1" applyBorder="1" applyAlignment="1" applyProtection="1">
      <alignment horizontal="center" vertical="center" wrapText="1"/>
    </xf>
    <xf numFmtId="1" fontId="29" fillId="0" borderId="45" xfId="21" applyNumberFormat="1" applyFont="1" applyFill="1" applyBorder="1" applyAlignment="1" applyProtection="1">
      <alignment horizontal="center" vertical="center" wrapText="1"/>
    </xf>
    <xf numFmtId="1" fontId="29" fillId="0" borderId="40" xfId="21" applyNumberFormat="1" applyFont="1" applyFill="1" applyBorder="1" applyAlignment="1" applyProtection="1">
      <alignment horizontal="center" vertical="center" wrapText="1"/>
    </xf>
    <xf numFmtId="1" fontId="29" fillId="0" borderId="46" xfId="21" applyNumberFormat="1" applyFont="1" applyFill="1" applyBorder="1" applyAlignment="1" applyProtection="1">
      <alignment horizontal="center" vertical="center" wrapText="1"/>
    </xf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44" fillId="0" borderId="42" xfId="21" applyFont="1" applyBorder="1" applyAlignment="1">
      <alignment horizontal="center" vertical="center" readingOrder="2"/>
    </xf>
    <xf numFmtId="0" fontId="44" fillId="0" borderId="43" xfId="21" applyFont="1" applyBorder="1" applyAlignment="1">
      <alignment horizontal="center" vertical="center" readingOrder="2"/>
    </xf>
    <xf numFmtId="0" fontId="44" fillId="0" borderId="48" xfId="21" applyFont="1" applyBorder="1" applyAlignment="1">
      <alignment horizontal="center" vertical="center" readingOrder="2"/>
    </xf>
    <xf numFmtId="0" fontId="44" fillId="0" borderId="52" xfId="21" applyFont="1" applyBorder="1" applyAlignment="1">
      <alignment horizontal="center" vertical="center" readingOrder="2"/>
    </xf>
    <xf numFmtId="0" fontId="44" fillId="0" borderId="50" xfId="21" applyFont="1" applyBorder="1" applyAlignment="1">
      <alignment horizontal="center" vertical="center" readingOrder="2"/>
    </xf>
    <xf numFmtId="0" fontId="44" fillId="0" borderId="53" xfId="21" applyFont="1" applyBorder="1" applyAlignment="1">
      <alignment horizontal="center" vertical="center" readingOrder="2"/>
    </xf>
    <xf numFmtId="0" fontId="46" fillId="0" borderId="49" xfId="21" applyFont="1" applyBorder="1" applyAlignment="1">
      <alignment horizontal="center" vertical="center" wrapText="1" readingOrder="2"/>
    </xf>
    <xf numFmtId="0" fontId="20" fillId="0" borderId="50" xfId="21" applyFont="1" applyBorder="1" applyAlignment="1">
      <alignment horizontal="center" vertical="center" wrapText="1" readingOrder="2"/>
    </xf>
    <xf numFmtId="0" fontId="20" fillId="0" borderId="51" xfId="21" applyFont="1" applyBorder="1" applyAlignment="1">
      <alignment horizontal="center" vertical="center" wrapText="1" readingOrder="2"/>
    </xf>
    <xf numFmtId="0" fontId="1" fillId="0" borderId="9" xfId="21" applyFont="1" applyBorder="1" applyAlignment="1">
      <alignment horizontal="center" vertical="center"/>
    </xf>
    <xf numFmtId="0" fontId="1" fillId="0" borderId="10" xfId="21" applyFont="1" applyBorder="1" applyAlignment="1">
      <alignment horizontal="center" vertical="center"/>
    </xf>
    <xf numFmtId="49" fontId="1" fillId="0" borderId="9" xfId="21" applyNumberFormat="1" applyFont="1" applyBorder="1" applyAlignment="1">
      <alignment horizontal="center" vertical="center"/>
    </xf>
    <xf numFmtId="49" fontId="1" fillId="0" borderId="10" xfId="21" applyNumberFormat="1" applyFont="1" applyBorder="1" applyAlignment="1">
      <alignment horizontal="center" vertical="center"/>
    </xf>
    <xf numFmtId="49" fontId="1" fillId="0" borderId="9" xfId="21" quotePrefix="1" applyNumberFormat="1" applyFont="1" applyFill="1" applyBorder="1" applyAlignment="1">
      <alignment horizontal="center" vertical="center"/>
    </xf>
    <xf numFmtId="49" fontId="1" fillId="0" borderId="11" xfId="21" quotePrefix="1" applyNumberFormat="1" applyFont="1" applyFill="1" applyBorder="1" applyAlignment="1">
      <alignment horizontal="center" vertical="center"/>
    </xf>
    <xf numFmtId="49" fontId="1" fillId="0" borderId="10" xfId="21" quotePrefix="1" applyNumberFormat="1" applyFont="1" applyFill="1" applyBorder="1" applyAlignment="1">
      <alignment horizontal="center" vertical="center"/>
    </xf>
    <xf numFmtId="0" fontId="1" fillId="0" borderId="9" xfId="21" applyFont="1" applyFill="1" applyBorder="1" applyAlignment="1">
      <alignment horizontal="center" vertical="center"/>
    </xf>
    <xf numFmtId="0" fontId="1" fillId="0" borderId="11" xfId="21" applyFont="1" applyFill="1" applyBorder="1" applyAlignment="1">
      <alignment horizontal="center" vertical="center"/>
    </xf>
    <xf numFmtId="0" fontId="1" fillId="0" borderId="10" xfId="21" applyFont="1" applyFill="1" applyBorder="1" applyAlignment="1">
      <alignment horizontal="center" vertical="center"/>
    </xf>
    <xf numFmtId="49" fontId="24" fillId="0" borderId="0" xfId="21" applyNumberFormat="1" applyFont="1" applyFill="1" applyBorder="1" applyAlignment="1" applyProtection="1">
      <alignment horizontal="center"/>
    </xf>
    <xf numFmtId="1" fontId="25" fillId="0" borderId="12" xfId="21" applyNumberFormat="1" applyFont="1" applyFill="1" applyBorder="1" applyAlignment="1" applyProtection="1">
      <alignment horizontal="center" vertical="center" wrapText="1"/>
    </xf>
    <xf numFmtId="1" fontId="25" fillId="0" borderId="7" xfId="21" applyNumberFormat="1" applyFont="1" applyFill="1" applyBorder="1" applyAlignment="1" applyProtection="1">
      <alignment horizontal="center" vertical="center" wrapText="1"/>
    </xf>
    <xf numFmtId="1" fontId="25" fillId="0" borderId="8" xfId="21" applyNumberFormat="1" applyFont="1" applyFill="1" applyBorder="1" applyAlignment="1" applyProtection="1">
      <alignment horizontal="center" vertical="center" wrapText="1"/>
    </xf>
    <xf numFmtId="1" fontId="25" fillId="0" borderId="13" xfId="21" applyNumberFormat="1" applyFont="1" applyFill="1" applyBorder="1" applyAlignment="1" applyProtection="1">
      <alignment horizontal="center" vertical="center" wrapText="1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1" fontId="25" fillId="0" borderId="6" xfId="21" applyNumberFormat="1" applyFont="1" applyFill="1" applyBorder="1" applyAlignment="1" applyProtection="1">
      <alignment horizontal="center" vertical="center" wrapText="1"/>
    </xf>
    <xf numFmtId="0" fontId="15" fillId="0" borderId="31" xfId="21" applyFont="1" applyBorder="1" applyAlignment="1">
      <alignment horizontal="center" vertical="center" wrapText="1"/>
    </xf>
    <xf numFmtId="0" fontId="15" fillId="0" borderId="32" xfId="21" applyFont="1" applyBorder="1" applyAlignment="1">
      <alignment horizontal="center" vertical="center" wrapText="1"/>
    </xf>
    <xf numFmtId="0" fontId="15" fillId="0" borderId="33" xfId="21" applyFont="1" applyBorder="1" applyAlignment="1">
      <alignment horizontal="center" vertical="center" wrapText="1"/>
    </xf>
    <xf numFmtId="0" fontId="15" fillId="0" borderId="36" xfId="21" applyFont="1" applyBorder="1" applyAlignment="1">
      <alignment horizontal="center" vertical="center" wrapText="1"/>
    </xf>
    <xf numFmtId="0" fontId="15" fillId="0" borderId="0" xfId="21" applyFont="1" applyBorder="1" applyAlignment="1">
      <alignment horizontal="center" vertical="center" wrapText="1"/>
    </xf>
    <xf numFmtId="0" fontId="15" fillId="0" borderId="37" xfId="21" applyFont="1" applyBorder="1" applyAlignment="1">
      <alignment horizontal="center" vertical="center" wrapText="1"/>
    </xf>
    <xf numFmtId="0" fontId="15" fillId="0" borderId="45" xfId="21" applyFont="1" applyBorder="1" applyAlignment="1">
      <alignment horizontal="center" vertical="center" wrapText="1"/>
    </xf>
    <xf numFmtId="0" fontId="15" fillId="0" borderId="40" xfId="21" applyFont="1" applyBorder="1" applyAlignment="1">
      <alignment horizontal="center" vertical="center" wrapText="1"/>
    </xf>
    <xf numFmtId="0" fontId="15" fillId="0" borderId="41" xfId="21" applyFont="1" applyBorder="1" applyAlignment="1">
      <alignment horizontal="center" vertical="center" wrapText="1"/>
    </xf>
    <xf numFmtId="0" fontId="17" fillId="0" borderId="34" xfId="21" applyFont="1" applyBorder="1" applyAlignment="1">
      <alignment horizontal="center" vertical="center" wrapText="1"/>
    </xf>
    <xf numFmtId="0" fontId="15" fillId="0" borderId="38" xfId="21" applyFont="1" applyBorder="1" applyAlignment="1">
      <alignment horizontal="center" vertical="center" wrapText="1"/>
    </xf>
    <xf numFmtId="0" fontId="15" fillId="0" borderId="39" xfId="21" applyFont="1" applyBorder="1" applyAlignment="1">
      <alignment horizontal="center" vertical="center" wrapText="1"/>
    </xf>
    <xf numFmtId="0" fontId="19" fillId="0" borderId="34" xfId="21" applyFont="1" applyBorder="1" applyAlignment="1">
      <alignment horizontal="left" vertical="top" wrapText="1"/>
    </xf>
    <xf numFmtId="0" fontId="0" fillId="0" borderId="32" xfId="0" applyBorder="1"/>
    <xf numFmtId="0" fontId="0" fillId="0" borderId="35" xfId="0" applyBorder="1"/>
    <xf numFmtId="0" fontId="0" fillId="0" borderId="38" xfId="0" applyBorder="1"/>
    <xf numFmtId="0" fontId="0" fillId="0" borderId="0" xfId="0" applyBorder="1"/>
    <xf numFmtId="0" fontId="0" fillId="0" borderId="1" xfId="0" applyBorder="1"/>
    <xf numFmtId="0" fontId="0" fillId="0" borderId="39" xfId="0" applyBorder="1"/>
    <xf numFmtId="0" fontId="0" fillId="0" borderId="40" xfId="0" applyBorder="1"/>
    <xf numFmtId="0" fontId="0" fillId="0" borderId="46" xfId="0" applyBorder="1"/>
    <xf numFmtId="0" fontId="2" fillId="0" borderId="42" xfId="21" applyFont="1" applyBorder="1" applyAlignment="1">
      <alignment horizontal="center" vertical="center" wrapText="1"/>
    </xf>
    <xf numFmtId="0" fontId="22" fillId="0" borderId="43" xfId="21" applyFont="1" applyBorder="1" applyAlignment="1">
      <alignment horizontal="center" vertical="center" wrapText="1"/>
    </xf>
    <xf numFmtId="0" fontId="22" fillId="0" borderId="44" xfId="21" applyFont="1" applyBorder="1" applyAlignment="1">
      <alignment horizontal="center" vertical="center" wrapText="1"/>
    </xf>
    <xf numFmtId="0" fontId="22" fillId="0" borderId="39" xfId="21" applyFont="1" applyBorder="1" applyAlignment="1">
      <alignment horizontal="center" vertical="center" wrapText="1"/>
    </xf>
    <xf numFmtId="0" fontId="22" fillId="0" borderId="40" xfId="21" applyFont="1" applyBorder="1" applyAlignment="1">
      <alignment horizontal="center" vertical="center" wrapText="1"/>
    </xf>
    <xf numFmtId="0" fontId="22" fillId="0" borderId="41" xfId="21" applyFont="1" applyBorder="1" applyAlignment="1">
      <alignment horizontal="center" vertical="center" wrapText="1"/>
    </xf>
    <xf numFmtId="0" fontId="20" fillId="0" borderId="47" xfId="21" applyFont="1" applyFill="1" applyBorder="1" applyAlignment="1">
      <alignment horizontal="right" vertical="center"/>
    </xf>
    <xf numFmtId="0" fontId="21" fillId="0" borderId="43" xfId="21" applyFont="1" applyFill="1" applyBorder="1" applyAlignment="1">
      <alignment horizontal="right" vertical="center"/>
    </xf>
    <xf numFmtId="0" fontId="21" fillId="0" borderId="44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9" fillId="0" borderId="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55" xfId="21" applyNumberFormat="1" applyFont="1" applyFill="1" applyBorder="1" applyAlignment="1" applyProtection="1">
      <alignment horizontal="center" vertical="center"/>
    </xf>
    <xf numFmtId="1" fontId="34" fillId="0" borderId="54" xfId="21" applyNumberFormat="1" applyFont="1" applyFill="1" applyBorder="1" applyAlignment="1" applyProtection="1">
      <alignment horizontal="center" vertical="center"/>
    </xf>
    <xf numFmtId="1" fontId="34" fillId="0" borderId="5" xfId="21" applyNumberFormat="1" applyFont="1" applyFill="1" applyBorder="1" applyAlignment="1" applyProtection="1">
      <alignment horizontal="center" vertical="center"/>
    </xf>
    <xf numFmtId="2" fontId="1" fillId="0" borderId="9" xfId="21" quotePrefix="1" applyNumberFormat="1" applyFont="1" applyFill="1" applyBorder="1" applyAlignment="1">
      <alignment horizontal="center" vertical="center"/>
    </xf>
    <xf numFmtId="2" fontId="1" fillId="0" borderId="11" xfId="21" quotePrefix="1" applyNumberFormat="1" applyFont="1" applyFill="1" applyBorder="1" applyAlignment="1">
      <alignment horizontal="center" vertical="center"/>
    </xf>
    <xf numFmtId="2" fontId="1" fillId="0" borderId="10" xfId="21" quotePrefix="1" applyNumberFormat="1" applyFont="1" applyFill="1" applyBorder="1" applyAlignment="1">
      <alignment horizontal="center" vertical="center"/>
    </xf>
    <xf numFmtId="49" fontId="38" fillId="0" borderId="0" xfId="21" applyNumberFormat="1" applyFont="1" applyFill="1" applyBorder="1" applyAlignment="1" applyProtection="1">
      <alignment horizontal="center"/>
    </xf>
    <xf numFmtId="0" fontId="15" fillId="0" borderId="34" xfId="21" applyFont="1" applyBorder="1" applyAlignment="1">
      <alignment horizontal="center" vertical="center" wrapText="1"/>
    </xf>
    <xf numFmtId="0" fontId="19" fillId="0" borderId="32" xfId="21" applyFont="1" applyBorder="1" applyAlignment="1">
      <alignment horizontal="left" vertical="top" wrapText="1"/>
    </xf>
    <xf numFmtId="0" fontId="19" fillId="0" borderId="35" xfId="21" applyFont="1" applyBorder="1" applyAlignment="1">
      <alignment horizontal="left" vertical="top" wrapText="1"/>
    </xf>
    <xf numFmtId="0" fontId="19" fillId="0" borderId="38" xfId="21" applyFont="1" applyBorder="1" applyAlignment="1">
      <alignment horizontal="left" vertical="top" wrapText="1"/>
    </xf>
    <xf numFmtId="0" fontId="19" fillId="0" borderId="0" xfId="21" applyFont="1" applyBorder="1" applyAlignment="1">
      <alignment horizontal="left" vertical="top" wrapText="1"/>
    </xf>
    <xf numFmtId="0" fontId="19" fillId="0" borderId="1" xfId="21" applyFont="1" applyBorder="1" applyAlignment="1">
      <alignment horizontal="left" vertical="top" wrapText="1"/>
    </xf>
    <xf numFmtId="0" fontId="20" fillId="0" borderId="43" xfId="21" applyFont="1" applyFill="1" applyBorder="1" applyAlignment="1">
      <alignment horizontal="right" vertical="center"/>
    </xf>
    <xf numFmtId="0" fontId="20" fillId="0" borderId="44" xfId="21" applyFont="1" applyFill="1" applyBorder="1" applyAlignment="1">
      <alignment horizontal="right" vertical="center"/>
    </xf>
    <xf numFmtId="0" fontId="20" fillId="0" borderId="5" xfId="21" applyFont="1" applyBorder="1" applyAlignment="1">
      <alignment horizontal="center" vertical="center"/>
    </xf>
    <xf numFmtId="0" fontId="22" fillId="0" borderId="42" xfId="21" applyFont="1" applyBorder="1" applyAlignment="1">
      <alignment horizontal="center" vertical="center" readingOrder="2"/>
    </xf>
    <xf numFmtId="0" fontId="22" fillId="0" borderId="43" xfId="21" applyFont="1" applyBorder="1" applyAlignment="1">
      <alignment horizontal="center" vertical="center" readingOrder="2"/>
    </xf>
    <xf numFmtId="0" fontId="22" fillId="0" borderId="48" xfId="21" applyFont="1" applyBorder="1" applyAlignment="1">
      <alignment horizontal="center" vertical="center" readingOrder="2"/>
    </xf>
    <xf numFmtId="0" fontId="22" fillId="0" borderId="52" xfId="21" applyFont="1" applyBorder="1" applyAlignment="1">
      <alignment horizontal="center" vertical="center" readingOrder="2"/>
    </xf>
    <xf numFmtId="0" fontId="22" fillId="0" borderId="50" xfId="21" applyFont="1" applyBorder="1" applyAlignment="1">
      <alignment horizontal="center" vertical="center" readingOrder="2"/>
    </xf>
    <xf numFmtId="0" fontId="22" fillId="0" borderId="53" xfId="21" applyFont="1" applyBorder="1" applyAlignment="1">
      <alignment horizontal="center" vertical="center" readingOrder="2"/>
    </xf>
    <xf numFmtId="0" fontId="1" fillId="0" borderId="9" xfId="21" applyNumberFormat="1" applyFont="1" applyBorder="1" applyAlignment="1">
      <alignment horizontal="center" vertical="center"/>
    </xf>
    <xf numFmtId="0" fontId="1" fillId="0" borderId="10" xfId="21" applyNumberFormat="1" applyFont="1" applyBorder="1" applyAlignment="1">
      <alignment horizontal="center" vertical="center"/>
    </xf>
    <xf numFmtId="0" fontId="41" fillId="0" borderId="0" xfId="33" applyFont="1" applyFill="1" applyBorder="1" applyAlignment="1">
      <alignment horizontal="left" vertical="center" wrapText="1"/>
    </xf>
    <xf numFmtId="0" fontId="43" fillId="0" borderId="0" xfId="33" applyFont="1" applyFill="1" applyBorder="1" applyAlignment="1">
      <alignment horizontal="left" vertical="center" wrapText="1"/>
    </xf>
    <xf numFmtId="0" fontId="11" fillId="0" borderId="28" xfId="17" applyFont="1" applyBorder="1" applyAlignment="1">
      <alignment horizontal="center"/>
    </xf>
    <xf numFmtId="0" fontId="11" fillId="0" borderId="29" xfId="17" applyFont="1" applyBorder="1" applyAlignment="1">
      <alignment horizontal="center"/>
    </xf>
    <xf numFmtId="0" fontId="11" fillId="0" borderId="30" xfId="17" applyFont="1" applyBorder="1" applyAlignment="1">
      <alignment horizontal="center"/>
    </xf>
    <xf numFmtId="0" fontId="15" fillId="0" borderId="34" xfId="21" applyFont="1" applyBorder="1" applyAlignment="1">
      <alignment horizontal="center" vertical="center" wrapText="1" readingOrder="2"/>
    </xf>
    <xf numFmtId="0" fontId="15" fillId="0" borderId="32" xfId="21" applyFont="1" applyBorder="1" applyAlignment="1">
      <alignment horizontal="center" vertical="center" wrapText="1" readingOrder="2"/>
    </xf>
    <xf numFmtId="0" fontId="15" fillId="0" borderId="33" xfId="21" applyFont="1" applyBorder="1" applyAlignment="1">
      <alignment horizontal="center" vertical="center" wrapText="1" readingOrder="2"/>
    </xf>
    <xf numFmtId="0" fontId="15" fillId="0" borderId="38" xfId="21" applyFont="1" applyBorder="1" applyAlignment="1">
      <alignment horizontal="center" vertical="center" wrapText="1" readingOrder="2"/>
    </xf>
    <xf numFmtId="0" fontId="15" fillId="0" borderId="0" xfId="21" applyFont="1" applyBorder="1" applyAlignment="1">
      <alignment horizontal="center" vertical="center" wrapText="1" readingOrder="2"/>
    </xf>
    <xf numFmtId="0" fontId="15" fillId="0" borderId="37" xfId="21" applyFont="1" applyBorder="1" applyAlignment="1">
      <alignment horizontal="center" vertical="center" wrapText="1" readingOrder="2"/>
    </xf>
    <xf numFmtId="0" fontId="15" fillId="0" borderId="39" xfId="21" applyFont="1" applyBorder="1" applyAlignment="1">
      <alignment horizontal="center" vertical="center" wrapText="1" readingOrder="2"/>
    </xf>
    <xf numFmtId="0" fontId="15" fillId="0" borderId="40" xfId="21" applyFont="1" applyBorder="1" applyAlignment="1">
      <alignment horizontal="center" vertical="center" wrapText="1" readingOrder="2"/>
    </xf>
    <xf numFmtId="0" fontId="15" fillId="0" borderId="41" xfId="21" applyFont="1" applyBorder="1" applyAlignment="1">
      <alignment horizontal="center" vertical="center" wrapText="1" readingOrder="2"/>
    </xf>
    <xf numFmtId="0" fontId="1" fillId="0" borderId="32" xfId="17" applyBorder="1"/>
    <xf numFmtId="0" fontId="1" fillId="0" borderId="35" xfId="17" applyBorder="1"/>
    <xf numFmtId="0" fontId="1" fillId="0" borderId="38" xfId="17" applyBorder="1"/>
    <xf numFmtId="0" fontId="1" fillId="0" borderId="0" xfId="17" applyBorder="1"/>
    <xf numFmtId="0" fontId="1" fillId="0" borderId="1" xfId="17" applyBorder="1"/>
    <xf numFmtId="0" fontId="1" fillId="0" borderId="39" xfId="17" applyBorder="1"/>
    <xf numFmtId="0" fontId="1" fillId="0" borderId="40" xfId="17" applyBorder="1"/>
    <xf numFmtId="0" fontId="1" fillId="0" borderId="46" xfId="17" applyBorder="1"/>
    <xf numFmtId="0" fontId="46" fillId="0" borderId="47" xfId="21" applyFont="1" applyFill="1" applyBorder="1" applyAlignment="1">
      <alignment horizontal="right" vertical="center"/>
    </xf>
    <xf numFmtId="0" fontId="46" fillId="0" borderId="43" xfId="21" applyFont="1" applyFill="1" applyBorder="1" applyAlignment="1">
      <alignment horizontal="right" vertical="center"/>
    </xf>
    <xf numFmtId="0" fontId="46" fillId="0" borderId="44" xfId="21" applyFont="1" applyFill="1" applyBorder="1" applyAlignment="1">
      <alignment horizontal="right" vertical="center"/>
    </xf>
    <xf numFmtId="0" fontId="38" fillId="0" borderId="0" xfId="0" applyFont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5" fontId="2" fillId="6" borderId="9" xfId="0" applyNumberFormat="1" applyFont="1" applyFill="1" applyBorder="1" applyAlignment="1">
      <alignment horizontal="center" vertical="center"/>
    </xf>
    <xf numFmtId="175" fontId="2" fillId="6" borderId="17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 wrapText="1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2514600</xdr:rowOff>
    </xdr:to>
    <xdr:grpSp>
      <xdr:nvGrpSpPr>
        <xdr:cNvPr id="2" name="Group 1"/>
        <xdr:cNvGrpSpPr/>
      </xdr:nvGrpSpPr>
      <xdr:grpSpPr>
        <a:xfrm>
          <a:off x="0" y="0"/>
          <a:ext cx="9355183" cy="2438400"/>
          <a:chOff x="10640088" y="805396"/>
          <a:chExt cx="8903582" cy="1901080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/>
            <a:r>
              <a:rPr lang="en-US" sz="105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ELECTRICAL LOAD LIST - EXTENSION OF BINAK B/C MANIFOLD</a:t>
            </a: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5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1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1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 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ساخت موقعیت چاه، تأسیسات سرچاهی، خطوط جرياني، تسهیلات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 برق رسانی مربوط به موقعیت </a:t>
            </a:r>
            <a:r>
              <a:rPr kumimoji="0" 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W007S </a:t>
            </a: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و توسعه چندراهه کلاستر بینک 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W007S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80283</xdr:colOff>
      <xdr:row>1</xdr:row>
      <xdr:rowOff>28575</xdr:rowOff>
    </xdr:from>
    <xdr:to>
      <xdr:col>9</xdr:col>
      <xdr:colOff>27214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633" y="219075"/>
          <a:ext cx="10137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66675</xdr:colOff>
      <xdr:row>0</xdr:row>
      <xdr:rowOff>114300</xdr:rowOff>
    </xdr:from>
    <xdr:to>
      <xdr:col>34</xdr:col>
      <xdr:colOff>96611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4300"/>
          <a:ext cx="677636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25854</xdr:colOff>
      <xdr:row>3</xdr:row>
      <xdr:rowOff>323850</xdr:rowOff>
    </xdr:from>
    <xdr:to>
      <xdr:col>33</xdr:col>
      <xdr:colOff>89807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0779" y="895350"/>
          <a:ext cx="873578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53067</xdr:colOff>
      <xdr:row>3</xdr:row>
      <xdr:rowOff>381000</xdr:rowOff>
    </xdr:from>
    <xdr:to>
      <xdr:col>37</xdr:col>
      <xdr:colOff>137431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7617" y="952500"/>
          <a:ext cx="732064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5953</xdr:colOff>
      <xdr:row>0</xdr:row>
      <xdr:rowOff>2781299</xdr:rowOff>
    </xdr:to>
    <xdr:grpSp>
      <xdr:nvGrpSpPr>
        <xdr:cNvPr id="2" name="Group 1"/>
        <xdr:cNvGrpSpPr/>
      </xdr:nvGrpSpPr>
      <xdr:grpSpPr>
        <a:xfrm>
          <a:off x="0" y="0"/>
          <a:ext cx="27546810" cy="2781299"/>
          <a:chOff x="10640088" y="805396"/>
          <a:chExt cx="8937083" cy="1902612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/>
            <a:r>
              <a:rPr lang="en-US" sz="16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ELECTRICAL LOAD LIST - EXTENSION OF BINAK B/C MANIFOLD</a:t>
            </a: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6765" y="2250859"/>
            <a:ext cx="2330406" cy="4571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5 از 5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6765" y="806695"/>
            <a:ext cx="233040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 – 073 - 053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بستههای کاری تحت الارض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ساخت موقعیت چاه، تأسیسات سرچاهی، خطوط جرياني، تسهیلات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برق‌رسانی مربوط به موقعیت </a:t>
            </a: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 W007S </a:t>
            </a: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و توسعه چندراهه کلاستر بینک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4331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564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W007S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23541" y="1522133"/>
            <a:ext cx="668091" cy="5883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05842"/>
            <a:ext cx="679233" cy="603613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889170"/>
            <a:ext cx="530607" cy="573543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showGridLines="0" tabSelected="1" view="pageBreakPreview" topLeftCell="A16" zoomScaleNormal="100" zoomScaleSheetLayoutView="100" workbookViewId="0">
      <selection activeCell="K5" sqref="K5:AB6"/>
    </sheetView>
  </sheetViews>
  <sheetFormatPr defaultRowHeight="12.75"/>
  <cols>
    <col min="1" max="1" width="1.7109375" style="46" customWidth="1"/>
    <col min="2" max="2" width="4.85546875" style="46" customWidth="1"/>
    <col min="3" max="5" width="3" style="46" customWidth="1"/>
    <col min="6" max="6" width="1.42578125" style="46" customWidth="1"/>
    <col min="7" max="9" width="3" style="46" customWidth="1"/>
    <col min="10" max="10" width="2.42578125" style="46" customWidth="1"/>
    <col min="11" max="11" width="2.85546875" style="46" customWidth="1"/>
    <col min="12" max="12" width="4.140625" style="46" customWidth="1"/>
    <col min="13" max="13" width="3" style="46" customWidth="1"/>
    <col min="14" max="14" width="5" style="46" customWidth="1"/>
    <col min="15" max="15" width="3" style="46" customWidth="1"/>
    <col min="16" max="16" width="4.5703125" style="46" customWidth="1"/>
    <col min="17" max="17" width="3.140625" style="46" customWidth="1"/>
    <col min="18" max="18" width="4" style="46" customWidth="1"/>
    <col min="19" max="21" width="3" style="46" customWidth="1"/>
    <col min="22" max="22" width="6.28515625" style="46" customWidth="1"/>
    <col min="23" max="24" width="3" style="46" customWidth="1"/>
    <col min="25" max="25" width="1.85546875" style="46" customWidth="1"/>
    <col min="26" max="27" width="3" style="46" customWidth="1"/>
    <col min="28" max="28" width="1.5703125" style="46" customWidth="1"/>
    <col min="29" max="31" width="3" style="46" customWidth="1"/>
    <col min="32" max="32" width="4.7109375" style="46" customWidth="1"/>
    <col min="33" max="33" width="4.42578125" style="46" customWidth="1"/>
    <col min="34" max="36" width="3" style="46" customWidth="1"/>
    <col min="37" max="37" width="2.28515625" style="46" customWidth="1"/>
    <col min="38" max="38" width="5" style="46" customWidth="1"/>
    <col min="39" max="39" width="1.7109375" style="46" customWidth="1"/>
    <col min="40" max="16384" width="9.140625" style="46"/>
  </cols>
  <sheetData>
    <row r="1" spans="1:40" s="40" customFormat="1" ht="15" customHeight="1">
      <c r="A1" s="37" t="s">
        <v>58</v>
      </c>
      <c r="B1" s="192" t="s">
        <v>59</v>
      </c>
      <c r="C1" s="193"/>
      <c r="D1" s="193"/>
      <c r="E1" s="193"/>
      <c r="F1" s="193"/>
      <c r="G1" s="193"/>
      <c r="H1" s="193"/>
      <c r="I1" s="193"/>
      <c r="J1" s="194"/>
      <c r="K1" s="201" t="s">
        <v>60</v>
      </c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4"/>
      <c r="AC1" s="204"/>
      <c r="AD1" s="205"/>
      <c r="AE1" s="205"/>
      <c r="AF1" s="205"/>
      <c r="AG1" s="205"/>
      <c r="AH1" s="205"/>
      <c r="AI1" s="205"/>
      <c r="AJ1" s="205"/>
      <c r="AK1" s="205"/>
      <c r="AL1" s="206"/>
      <c r="AM1" s="38"/>
      <c r="AN1" s="39"/>
    </row>
    <row r="2" spans="1:40" s="40" customFormat="1" ht="15" customHeight="1">
      <c r="A2" s="37"/>
      <c r="B2" s="195"/>
      <c r="C2" s="196"/>
      <c r="D2" s="196"/>
      <c r="E2" s="196"/>
      <c r="F2" s="196"/>
      <c r="G2" s="196"/>
      <c r="H2" s="196"/>
      <c r="I2" s="196"/>
      <c r="J2" s="197"/>
      <c r="K2" s="202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7"/>
      <c r="AC2" s="207"/>
      <c r="AD2" s="208"/>
      <c r="AE2" s="208"/>
      <c r="AF2" s="208"/>
      <c r="AG2" s="208"/>
      <c r="AH2" s="208"/>
      <c r="AI2" s="208"/>
      <c r="AJ2" s="208"/>
      <c r="AK2" s="208"/>
      <c r="AL2" s="209"/>
      <c r="AM2" s="38"/>
      <c r="AN2" s="39"/>
    </row>
    <row r="3" spans="1:40" s="40" customFormat="1" ht="15" customHeight="1">
      <c r="A3" s="37"/>
      <c r="B3" s="195"/>
      <c r="C3" s="196"/>
      <c r="D3" s="196"/>
      <c r="E3" s="196"/>
      <c r="F3" s="196"/>
      <c r="G3" s="196"/>
      <c r="H3" s="196"/>
      <c r="I3" s="196"/>
      <c r="J3" s="197"/>
      <c r="K3" s="202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7"/>
      <c r="AC3" s="207"/>
      <c r="AD3" s="208"/>
      <c r="AE3" s="208"/>
      <c r="AF3" s="208"/>
      <c r="AG3" s="208"/>
      <c r="AH3" s="208"/>
      <c r="AI3" s="208"/>
      <c r="AJ3" s="208"/>
      <c r="AK3" s="208"/>
      <c r="AL3" s="209"/>
      <c r="AM3" s="38"/>
      <c r="AN3" s="39"/>
    </row>
    <row r="4" spans="1:40" s="40" customFormat="1" ht="59.25" customHeight="1">
      <c r="A4" s="37"/>
      <c r="B4" s="195"/>
      <c r="C4" s="196"/>
      <c r="D4" s="196"/>
      <c r="E4" s="196"/>
      <c r="F4" s="196"/>
      <c r="G4" s="196"/>
      <c r="H4" s="196"/>
      <c r="I4" s="196"/>
      <c r="J4" s="197"/>
      <c r="K4" s="203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200"/>
      <c r="AC4" s="207"/>
      <c r="AD4" s="208"/>
      <c r="AE4" s="208"/>
      <c r="AF4" s="208"/>
      <c r="AG4" s="208"/>
      <c r="AH4" s="208"/>
      <c r="AI4" s="208"/>
      <c r="AJ4" s="208"/>
      <c r="AK4" s="208"/>
      <c r="AL4" s="209"/>
      <c r="AM4" s="38"/>
      <c r="AN4" s="39"/>
    </row>
    <row r="5" spans="1:40" s="40" customFormat="1" ht="15" customHeight="1">
      <c r="A5" s="37"/>
      <c r="B5" s="195"/>
      <c r="C5" s="196"/>
      <c r="D5" s="196"/>
      <c r="E5" s="196"/>
      <c r="F5" s="196"/>
      <c r="G5" s="196"/>
      <c r="H5" s="196"/>
      <c r="I5" s="196"/>
      <c r="J5" s="197"/>
      <c r="K5" s="213" t="s">
        <v>168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5"/>
      <c r="AC5" s="207"/>
      <c r="AD5" s="208"/>
      <c r="AE5" s="208"/>
      <c r="AF5" s="208"/>
      <c r="AG5" s="208"/>
      <c r="AH5" s="208"/>
      <c r="AI5" s="208"/>
      <c r="AJ5" s="208"/>
      <c r="AK5" s="208"/>
      <c r="AL5" s="209"/>
      <c r="AM5" s="38"/>
      <c r="AN5" s="39"/>
    </row>
    <row r="6" spans="1:40" s="40" customFormat="1" ht="6.75" customHeight="1">
      <c r="A6" s="37"/>
      <c r="B6" s="198"/>
      <c r="C6" s="199"/>
      <c r="D6" s="199"/>
      <c r="E6" s="199"/>
      <c r="F6" s="199"/>
      <c r="G6" s="199"/>
      <c r="H6" s="199"/>
      <c r="I6" s="199"/>
      <c r="J6" s="200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8"/>
      <c r="AC6" s="210"/>
      <c r="AD6" s="211"/>
      <c r="AE6" s="211"/>
      <c r="AF6" s="211"/>
      <c r="AG6" s="211"/>
      <c r="AH6" s="211"/>
      <c r="AI6" s="211"/>
      <c r="AJ6" s="211"/>
      <c r="AK6" s="211"/>
      <c r="AL6" s="212"/>
      <c r="AM6" s="38"/>
      <c r="AN6" s="39"/>
    </row>
    <row r="7" spans="1:40" s="40" customFormat="1" ht="18.75" customHeight="1">
      <c r="A7" s="39"/>
      <c r="B7" s="219" t="s">
        <v>61</v>
      </c>
      <c r="C7" s="220"/>
      <c r="D7" s="220"/>
      <c r="E7" s="220"/>
      <c r="F7" s="220"/>
      <c r="G7" s="220"/>
      <c r="H7" s="220"/>
      <c r="I7" s="220"/>
      <c r="J7" s="221"/>
      <c r="K7" s="163" t="s">
        <v>62</v>
      </c>
      <c r="L7" s="163"/>
      <c r="M7" s="163" t="s">
        <v>63</v>
      </c>
      <c r="N7" s="163"/>
      <c r="O7" s="163" t="s">
        <v>64</v>
      </c>
      <c r="P7" s="163"/>
      <c r="Q7" s="163" t="s">
        <v>65</v>
      </c>
      <c r="R7" s="163"/>
      <c r="S7" s="163" t="s">
        <v>66</v>
      </c>
      <c r="T7" s="163"/>
      <c r="U7" s="163" t="s">
        <v>67</v>
      </c>
      <c r="V7" s="163"/>
      <c r="W7" s="164" t="s">
        <v>68</v>
      </c>
      <c r="X7" s="164"/>
      <c r="Y7" s="164"/>
      <c r="Z7" s="165" t="s">
        <v>69</v>
      </c>
      <c r="AA7" s="165"/>
      <c r="AB7" s="165"/>
      <c r="AC7" s="166" t="s">
        <v>176</v>
      </c>
      <c r="AD7" s="167"/>
      <c r="AE7" s="167"/>
      <c r="AF7" s="167"/>
      <c r="AG7" s="167"/>
      <c r="AH7" s="167"/>
      <c r="AI7" s="167"/>
      <c r="AJ7" s="167"/>
      <c r="AK7" s="167"/>
      <c r="AL7" s="168"/>
      <c r="AM7" s="41"/>
      <c r="AN7" s="39"/>
    </row>
    <row r="8" spans="1:40" s="40" customFormat="1" ht="21" customHeight="1" thickBot="1">
      <c r="A8" s="42"/>
      <c r="B8" s="172" t="s">
        <v>70</v>
      </c>
      <c r="C8" s="173"/>
      <c r="D8" s="173"/>
      <c r="E8" s="173"/>
      <c r="F8" s="173"/>
      <c r="G8" s="173"/>
      <c r="H8" s="173"/>
      <c r="I8" s="173"/>
      <c r="J8" s="174"/>
      <c r="K8" s="175" t="s">
        <v>71</v>
      </c>
      <c r="L8" s="176"/>
      <c r="M8" s="177" t="s">
        <v>72</v>
      </c>
      <c r="N8" s="178"/>
      <c r="O8" s="175" t="s">
        <v>73</v>
      </c>
      <c r="P8" s="176"/>
      <c r="Q8" s="177" t="s">
        <v>74</v>
      </c>
      <c r="R8" s="178"/>
      <c r="S8" s="175" t="s">
        <v>106</v>
      </c>
      <c r="T8" s="176"/>
      <c r="U8" s="175" t="s">
        <v>75</v>
      </c>
      <c r="V8" s="176"/>
      <c r="W8" s="179" t="s">
        <v>107</v>
      </c>
      <c r="X8" s="180"/>
      <c r="Y8" s="181"/>
      <c r="Z8" s="182" t="s">
        <v>103</v>
      </c>
      <c r="AA8" s="183"/>
      <c r="AB8" s="184"/>
      <c r="AC8" s="169"/>
      <c r="AD8" s="170"/>
      <c r="AE8" s="170"/>
      <c r="AF8" s="170"/>
      <c r="AG8" s="170"/>
      <c r="AH8" s="170"/>
      <c r="AI8" s="170"/>
      <c r="AJ8" s="170"/>
      <c r="AK8" s="170"/>
      <c r="AL8" s="171"/>
      <c r="AM8" s="41"/>
      <c r="AN8" s="39"/>
    </row>
    <row r="9" spans="1:40" s="40" customFormat="1" ht="15" customHeight="1" thickBot="1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39"/>
    </row>
    <row r="10" spans="1:40" s="40" customFormat="1" ht="23.1" customHeight="1">
      <c r="A10" s="43"/>
      <c r="B10" s="186" t="s">
        <v>76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8"/>
      <c r="AM10" s="44"/>
      <c r="AN10" s="39"/>
    </row>
    <row r="11" spans="1:40" s="40" customFormat="1" ht="23.1" customHeight="1">
      <c r="A11" s="44"/>
      <c r="B11" s="189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1"/>
      <c r="AM11" s="44"/>
      <c r="AN11" s="39"/>
    </row>
    <row r="12" spans="1:40" s="39" customFormat="1" ht="23.1" customHeight="1">
      <c r="A12" s="44"/>
      <c r="B12" s="189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1"/>
      <c r="AM12" s="44"/>
    </row>
    <row r="13" spans="1:40" s="40" customFormat="1" ht="23.1" customHeight="1">
      <c r="A13" s="44"/>
      <c r="B13" s="189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1"/>
      <c r="AM13" s="44"/>
      <c r="AN13" s="39"/>
    </row>
    <row r="14" spans="1:40" ht="23.1" customHeight="1">
      <c r="A14" s="44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1"/>
      <c r="AM14" s="44"/>
      <c r="AN14" s="45"/>
    </row>
    <row r="15" spans="1:40" ht="23.1" customHeight="1">
      <c r="A15" s="44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1"/>
      <c r="AM15" s="44"/>
      <c r="AN15" s="45"/>
    </row>
    <row r="16" spans="1:40" ht="23.1" customHeight="1">
      <c r="A16" s="44"/>
      <c r="B16" s="154" t="s">
        <v>161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6"/>
      <c r="AM16" s="44"/>
      <c r="AN16" s="45"/>
    </row>
    <row r="17" spans="1:40" ht="23.1" customHeight="1">
      <c r="A17" s="44"/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9"/>
      <c r="AM17" s="44"/>
      <c r="AN17" s="45"/>
    </row>
    <row r="18" spans="1:40" ht="23.1" customHeight="1">
      <c r="A18" s="44"/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9"/>
      <c r="AM18" s="44"/>
      <c r="AN18" s="45"/>
    </row>
    <row r="19" spans="1:40" ht="23.1" customHeight="1">
      <c r="A19" s="47"/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9"/>
      <c r="AM19" s="48"/>
      <c r="AN19" s="45"/>
    </row>
    <row r="20" spans="1:40" ht="23.1" customHeight="1">
      <c r="A20" s="48"/>
      <c r="B20" s="157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9"/>
      <c r="AM20" s="48"/>
      <c r="AN20" s="45"/>
    </row>
    <row r="21" spans="1:40" ht="23.1" customHeight="1">
      <c r="A21" s="48"/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2"/>
      <c r="AM21" s="48"/>
      <c r="AN21" s="45"/>
    </row>
    <row r="22" spans="1:40" ht="23.1" customHeight="1">
      <c r="A22" s="48"/>
      <c r="B22" s="146"/>
      <c r="C22" s="127"/>
      <c r="D22" s="127"/>
      <c r="E22" s="127"/>
      <c r="F22" s="128"/>
      <c r="G22" s="126"/>
      <c r="H22" s="127"/>
      <c r="I22" s="127"/>
      <c r="J22" s="127"/>
      <c r="K22" s="128"/>
      <c r="L22" s="148"/>
      <c r="M22" s="149"/>
      <c r="N22" s="149"/>
      <c r="O22" s="149"/>
      <c r="P22" s="149"/>
      <c r="Q22" s="150"/>
      <c r="R22" s="126"/>
      <c r="S22" s="127"/>
      <c r="T22" s="127"/>
      <c r="U22" s="127"/>
      <c r="V22" s="128"/>
      <c r="W22" s="126"/>
      <c r="X22" s="127"/>
      <c r="Y22" s="127"/>
      <c r="Z22" s="127"/>
      <c r="AA22" s="128"/>
      <c r="AB22" s="126"/>
      <c r="AC22" s="127"/>
      <c r="AD22" s="127"/>
      <c r="AE22" s="127"/>
      <c r="AF22" s="128"/>
      <c r="AG22" s="126"/>
      <c r="AH22" s="127"/>
      <c r="AI22" s="127"/>
      <c r="AJ22" s="127"/>
      <c r="AK22" s="127"/>
      <c r="AL22" s="143"/>
      <c r="AM22" s="48"/>
      <c r="AN22" s="45"/>
    </row>
    <row r="23" spans="1:40" ht="4.5" customHeight="1">
      <c r="A23" s="48"/>
      <c r="B23" s="147"/>
      <c r="C23" s="130"/>
      <c r="D23" s="130"/>
      <c r="E23" s="130"/>
      <c r="F23" s="131"/>
      <c r="G23" s="129"/>
      <c r="H23" s="130"/>
      <c r="I23" s="130"/>
      <c r="J23" s="130"/>
      <c r="K23" s="131"/>
      <c r="L23" s="151"/>
      <c r="M23" s="152"/>
      <c r="N23" s="152"/>
      <c r="O23" s="152"/>
      <c r="P23" s="152"/>
      <c r="Q23" s="153"/>
      <c r="R23" s="129"/>
      <c r="S23" s="130"/>
      <c r="T23" s="130"/>
      <c r="U23" s="130"/>
      <c r="V23" s="131"/>
      <c r="W23" s="129"/>
      <c r="X23" s="130"/>
      <c r="Y23" s="130"/>
      <c r="Z23" s="130"/>
      <c r="AA23" s="131"/>
      <c r="AB23" s="129"/>
      <c r="AC23" s="130"/>
      <c r="AD23" s="130"/>
      <c r="AE23" s="130"/>
      <c r="AF23" s="131"/>
      <c r="AG23" s="129"/>
      <c r="AH23" s="130"/>
      <c r="AI23" s="130"/>
      <c r="AJ23" s="130"/>
      <c r="AK23" s="130"/>
      <c r="AL23" s="144"/>
      <c r="AM23" s="48"/>
      <c r="AN23" s="45"/>
    </row>
    <row r="24" spans="1:40" ht="23.1" customHeight="1">
      <c r="A24" s="48"/>
      <c r="B24" s="134"/>
      <c r="C24" s="135"/>
      <c r="D24" s="135"/>
      <c r="E24" s="135"/>
      <c r="F24" s="135"/>
      <c r="G24" s="136"/>
      <c r="H24" s="137"/>
      <c r="I24" s="137"/>
      <c r="J24" s="137"/>
      <c r="K24" s="138"/>
      <c r="L24" s="136"/>
      <c r="M24" s="137"/>
      <c r="N24" s="137"/>
      <c r="O24" s="137"/>
      <c r="P24" s="137"/>
      <c r="Q24" s="138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5"/>
      <c r="AM24" s="48"/>
      <c r="AN24" s="45"/>
    </row>
    <row r="25" spans="1:40" ht="4.5" customHeight="1">
      <c r="A25" s="48"/>
      <c r="B25" s="134"/>
      <c r="C25" s="135"/>
      <c r="D25" s="135"/>
      <c r="E25" s="135"/>
      <c r="F25" s="135"/>
      <c r="G25" s="139"/>
      <c r="H25" s="140"/>
      <c r="I25" s="140"/>
      <c r="J25" s="140"/>
      <c r="K25" s="141"/>
      <c r="L25" s="139"/>
      <c r="M25" s="140"/>
      <c r="N25" s="140"/>
      <c r="O25" s="140"/>
      <c r="P25" s="140"/>
      <c r="Q25" s="141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5"/>
      <c r="AM25" s="48"/>
      <c r="AN25" s="45"/>
    </row>
    <row r="26" spans="1:40" ht="23.1" customHeight="1">
      <c r="A26" s="48"/>
      <c r="B26" s="134" t="s">
        <v>103</v>
      </c>
      <c r="C26" s="135"/>
      <c r="D26" s="135"/>
      <c r="E26" s="135"/>
      <c r="F26" s="135"/>
      <c r="G26" s="136" t="s">
        <v>188</v>
      </c>
      <c r="H26" s="137"/>
      <c r="I26" s="137"/>
      <c r="J26" s="137"/>
      <c r="K26" s="138"/>
      <c r="L26" s="136" t="s">
        <v>190</v>
      </c>
      <c r="M26" s="137"/>
      <c r="N26" s="137"/>
      <c r="O26" s="137"/>
      <c r="P26" s="137"/>
      <c r="Q26" s="138"/>
      <c r="R26" s="142" t="s">
        <v>108</v>
      </c>
      <c r="S26" s="142"/>
      <c r="T26" s="142"/>
      <c r="U26" s="142"/>
      <c r="V26" s="142"/>
      <c r="W26" s="142" t="s">
        <v>78</v>
      </c>
      <c r="X26" s="142"/>
      <c r="Y26" s="142"/>
      <c r="Z26" s="142"/>
      <c r="AA26" s="142"/>
      <c r="AB26" s="142" t="s">
        <v>189</v>
      </c>
      <c r="AC26" s="142"/>
      <c r="AD26" s="142"/>
      <c r="AE26" s="142"/>
      <c r="AF26" s="142"/>
      <c r="AG26" s="132"/>
      <c r="AH26" s="132"/>
      <c r="AI26" s="132"/>
      <c r="AJ26" s="132"/>
      <c r="AK26" s="132"/>
      <c r="AL26" s="133"/>
      <c r="AM26" s="48"/>
      <c r="AN26" s="45"/>
    </row>
    <row r="27" spans="1:40" ht="3" customHeight="1">
      <c r="A27" s="48"/>
      <c r="B27" s="134"/>
      <c r="C27" s="135"/>
      <c r="D27" s="135"/>
      <c r="E27" s="135"/>
      <c r="F27" s="135"/>
      <c r="G27" s="139"/>
      <c r="H27" s="140"/>
      <c r="I27" s="140"/>
      <c r="J27" s="140"/>
      <c r="K27" s="141"/>
      <c r="L27" s="139"/>
      <c r="M27" s="140"/>
      <c r="N27" s="140"/>
      <c r="O27" s="140"/>
      <c r="P27" s="140"/>
      <c r="Q27" s="141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32"/>
      <c r="AH27" s="132"/>
      <c r="AI27" s="132"/>
      <c r="AJ27" s="132"/>
      <c r="AK27" s="132"/>
      <c r="AL27" s="133"/>
      <c r="AM27" s="48"/>
      <c r="AN27" s="45"/>
    </row>
    <row r="28" spans="1:40" ht="23.1" customHeight="1">
      <c r="A28" s="48"/>
      <c r="B28" s="134" t="s">
        <v>102</v>
      </c>
      <c r="C28" s="135"/>
      <c r="D28" s="135"/>
      <c r="E28" s="135"/>
      <c r="F28" s="135"/>
      <c r="G28" s="136" t="s">
        <v>187</v>
      </c>
      <c r="H28" s="137"/>
      <c r="I28" s="137"/>
      <c r="J28" s="137"/>
      <c r="K28" s="138"/>
      <c r="L28" s="136" t="s">
        <v>170</v>
      </c>
      <c r="M28" s="137"/>
      <c r="N28" s="137"/>
      <c r="O28" s="137"/>
      <c r="P28" s="137"/>
      <c r="Q28" s="138"/>
      <c r="R28" s="142" t="s">
        <v>108</v>
      </c>
      <c r="S28" s="142"/>
      <c r="T28" s="142"/>
      <c r="U28" s="142"/>
      <c r="V28" s="142"/>
      <c r="W28" s="142" t="s">
        <v>78</v>
      </c>
      <c r="X28" s="142"/>
      <c r="Y28" s="142"/>
      <c r="Z28" s="142"/>
      <c r="AA28" s="142"/>
      <c r="AB28" s="142" t="s">
        <v>79</v>
      </c>
      <c r="AC28" s="142"/>
      <c r="AD28" s="142"/>
      <c r="AE28" s="142"/>
      <c r="AF28" s="142"/>
      <c r="AG28" s="132"/>
      <c r="AH28" s="132"/>
      <c r="AI28" s="132"/>
      <c r="AJ28" s="132"/>
      <c r="AK28" s="132"/>
      <c r="AL28" s="133"/>
      <c r="AM28" s="48"/>
      <c r="AN28" s="45"/>
    </row>
    <row r="29" spans="1:40" ht="5.25" customHeight="1">
      <c r="A29" s="48"/>
      <c r="B29" s="134"/>
      <c r="C29" s="135"/>
      <c r="D29" s="135"/>
      <c r="E29" s="135"/>
      <c r="F29" s="135"/>
      <c r="G29" s="139"/>
      <c r="H29" s="140"/>
      <c r="I29" s="140"/>
      <c r="J29" s="140"/>
      <c r="K29" s="141"/>
      <c r="L29" s="139"/>
      <c r="M29" s="140"/>
      <c r="N29" s="140"/>
      <c r="O29" s="140"/>
      <c r="P29" s="140"/>
      <c r="Q29" s="141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32"/>
      <c r="AH29" s="132"/>
      <c r="AI29" s="132"/>
      <c r="AJ29" s="132"/>
      <c r="AK29" s="132"/>
      <c r="AL29" s="133"/>
      <c r="AM29" s="48"/>
      <c r="AN29" s="45"/>
    </row>
    <row r="30" spans="1:40" ht="20.25" customHeight="1">
      <c r="A30" s="48"/>
      <c r="B30" s="134" t="s">
        <v>101</v>
      </c>
      <c r="C30" s="135"/>
      <c r="D30" s="135"/>
      <c r="E30" s="135"/>
      <c r="F30" s="135"/>
      <c r="G30" s="136" t="s">
        <v>169</v>
      </c>
      <c r="H30" s="137"/>
      <c r="I30" s="137"/>
      <c r="J30" s="137"/>
      <c r="K30" s="138"/>
      <c r="L30" s="136" t="s">
        <v>170</v>
      </c>
      <c r="M30" s="137"/>
      <c r="N30" s="137"/>
      <c r="O30" s="137"/>
      <c r="P30" s="137"/>
      <c r="Q30" s="138"/>
      <c r="R30" s="142" t="s">
        <v>108</v>
      </c>
      <c r="S30" s="142"/>
      <c r="T30" s="142"/>
      <c r="U30" s="142"/>
      <c r="V30" s="142"/>
      <c r="W30" s="142" t="s">
        <v>78</v>
      </c>
      <c r="X30" s="142"/>
      <c r="Y30" s="142"/>
      <c r="Z30" s="142"/>
      <c r="AA30" s="142"/>
      <c r="AB30" s="142" t="s">
        <v>79</v>
      </c>
      <c r="AC30" s="142"/>
      <c r="AD30" s="142"/>
      <c r="AE30" s="142"/>
      <c r="AF30" s="142"/>
      <c r="AG30" s="132"/>
      <c r="AH30" s="132"/>
      <c r="AI30" s="132"/>
      <c r="AJ30" s="132"/>
      <c r="AK30" s="132"/>
      <c r="AL30" s="133"/>
      <c r="AM30" s="48"/>
      <c r="AN30" s="45"/>
    </row>
    <row r="31" spans="1:40" ht="4.5" customHeight="1">
      <c r="A31" s="48"/>
      <c r="B31" s="134"/>
      <c r="C31" s="135"/>
      <c r="D31" s="135"/>
      <c r="E31" s="135"/>
      <c r="F31" s="135"/>
      <c r="G31" s="139"/>
      <c r="H31" s="140"/>
      <c r="I31" s="140"/>
      <c r="J31" s="140"/>
      <c r="K31" s="141"/>
      <c r="L31" s="139"/>
      <c r="M31" s="140"/>
      <c r="N31" s="140"/>
      <c r="O31" s="140"/>
      <c r="P31" s="140"/>
      <c r="Q31" s="141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32"/>
      <c r="AH31" s="132"/>
      <c r="AI31" s="132"/>
      <c r="AJ31" s="132"/>
      <c r="AK31" s="132"/>
      <c r="AL31" s="133"/>
      <c r="AM31" s="48"/>
      <c r="AN31" s="45"/>
    </row>
    <row r="32" spans="1:40" ht="20.25" customHeight="1">
      <c r="A32" s="48"/>
      <c r="B32" s="134" t="s">
        <v>0</v>
      </c>
      <c r="C32" s="135"/>
      <c r="D32" s="135"/>
      <c r="E32" s="135"/>
      <c r="F32" s="135"/>
      <c r="G32" s="136" t="s">
        <v>159</v>
      </c>
      <c r="H32" s="137"/>
      <c r="I32" s="137"/>
      <c r="J32" s="137"/>
      <c r="K32" s="138"/>
      <c r="L32" s="136" t="s">
        <v>77</v>
      </c>
      <c r="M32" s="137"/>
      <c r="N32" s="137"/>
      <c r="O32" s="137"/>
      <c r="P32" s="137"/>
      <c r="Q32" s="138"/>
      <c r="R32" s="142" t="s">
        <v>108</v>
      </c>
      <c r="S32" s="142"/>
      <c r="T32" s="142"/>
      <c r="U32" s="142"/>
      <c r="V32" s="142"/>
      <c r="W32" s="142" t="s">
        <v>78</v>
      </c>
      <c r="X32" s="142"/>
      <c r="Y32" s="142"/>
      <c r="Z32" s="142"/>
      <c r="AA32" s="142"/>
      <c r="AB32" s="142" t="s">
        <v>79</v>
      </c>
      <c r="AC32" s="142"/>
      <c r="AD32" s="142"/>
      <c r="AE32" s="142"/>
      <c r="AF32" s="142"/>
      <c r="AG32" s="132"/>
      <c r="AH32" s="132"/>
      <c r="AI32" s="132"/>
      <c r="AJ32" s="132"/>
      <c r="AK32" s="132"/>
      <c r="AL32" s="133"/>
      <c r="AM32" s="48"/>
      <c r="AN32" s="45"/>
    </row>
    <row r="33" spans="1:40" ht="4.5" customHeight="1">
      <c r="A33" s="48"/>
      <c r="B33" s="134"/>
      <c r="C33" s="135"/>
      <c r="D33" s="135"/>
      <c r="E33" s="135"/>
      <c r="F33" s="135"/>
      <c r="G33" s="139"/>
      <c r="H33" s="140"/>
      <c r="I33" s="140"/>
      <c r="J33" s="140"/>
      <c r="K33" s="141"/>
      <c r="L33" s="139"/>
      <c r="M33" s="140"/>
      <c r="N33" s="140"/>
      <c r="O33" s="140"/>
      <c r="P33" s="140"/>
      <c r="Q33" s="141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32"/>
      <c r="AH33" s="132"/>
      <c r="AI33" s="132"/>
      <c r="AJ33" s="132"/>
      <c r="AK33" s="132"/>
      <c r="AL33" s="133"/>
      <c r="AM33" s="48"/>
      <c r="AN33" s="45"/>
    </row>
    <row r="34" spans="1:40" ht="20.25" customHeight="1">
      <c r="A34" s="48"/>
      <c r="B34" s="125" t="s">
        <v>80</v>
      </c>
      <c r="C34" s="121"/>
      <c r="D34" s="121"/>
      <c r="E34" s="121"/>
      <c r="F34" s="121"/>
      <c r="G34" s="126" t="s">
        <v>81</v>
      </c>
      <c r="H34" s="127"/>
      <c r="I34" s="127"/>
      <c r="J34" s="127"/>
      <c r="K34" s="128"/>
      <c r="L34" s="126" t="s">
        <v>82</v>
      </c>
      <c r="M34" s="127"/>
      <c r="N34" s="127"/>
      <c r="O34" s="127"/>
      <c r="P34" s="127"/>
      <c r="Q34" s="128"/>
      <c r="R34" s="121" t="s">
        <v>83</v>
      </c>
      <c r="S34" s="121"/>
      <c r="T34" s="121"/>
      <c r="U34" s="121"/>
      <c r="V34" s="121"/>
      <c r="W34" s="121" t="s">
        <v>84</v>
      </c>
      <c r="X34" s="121"/>
      <c r="Y34" s="121"/>
      <c r="Z34" s="121"/>
      <c r="AA34" s="121"/>
      <c r="AB34" s="121" t="s">
        <v>85</v>
      </c>
      <c r="AC34" s="121"/>
      <c r="AD34" s="121"/>
      <c r="AE34" s="121"/>
      <c r="AF34" s="121"/>
      <c r="AG34" s="121" t="s">
        <v>86</v>
      </c>
      <c r="AH34" s="121"/>
      <c r="AI34" s="121"/>
      <c r="AJ34" s="121"/>
      <c r="AK34" s="121"/>
      <c r="AL34" s="122"/>
      <c r="AM34" s="48"/>
      <c r="AN34" s="45"/>
    </row>
    <row r="35" spans="1:40" ht="4.5" customHeight="1">
      <c r="A35" s="48"/>
      <c r="B35" s="125"/>
      <c r="C35" s="121"/>
      <c r="D35" s="121"/>
      <c r="E35" s="121"/>
      <c r="F35" s="121"/>
      <c r="G35" s="129"/>
      <c r="H35" s="130"/>
      <c r="I35" s="130"/>
      <c r="J35" s="130"/>
      <c r="K35" s="131"/>
      <c r="L35" s="129"/>
      <c r="M35" s="130"/>
      <c r="N35" s="130"/>
      <c r="O35" s="130"/>
      <c r="P35" s="130"/>
      <c r="Q35" s="13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48"/>
      <c r="AN35" s="45"/>
    </row>
    <row r="36" spans="1:40" s="45" customFormat="1" ht="23.1" customHeight="1">
      <c r="A36" s="49"/>
      <c r="B36" s="50" t="s">
        <v>194</v>
      </c>
      <c r="C36" s="51"/>
      <c r="D36" s="51"/>
      <c r="E36" s="51"/>
      <c r="F36" s="51"/>
      <c r="G36" s="51"/>
      <c r="H36" s="51"/>
      <c r="I36" s="51"/>
      <c r="J36" s="51"/>
      <c r="K36" s="51"/>
      <c r="L36" s="52" t="s">
        <v>160</v>
      </c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3"/>
      <c r="AM36" s="54"/>
    </row>
    <row r="37" spans="1:40" s="59" customFormat="1" ht="23.1" customHeight="1">
      <c r="A37" s="55"/>
      <c r="B37" s="56" t="s">
        <v>87</v>
      </c>
      <c r="C37" s="57"/>
      <c r="D37" s="57"/>
      <c r="E37" s="123" t="s">
        <v>88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4"/>
      <c r="AM37" s="58"/>
    </row>
    <row r="38" spans="1:40" s="45" customFormat="1" ht="23.1" customHeight="1">
      <c r="A38" s="60"/>
      <c r="B38" s="61"/>
      <c r="C38" s="62"/>
      <c r="D38" s="62"/>
      <c r="E38" s="118" t="s">
        <v>89</v>
      </c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9"/>
      <c r="AM38" s="63"/>
    </row>
    <row r="39" spans="1:40" s="45" customFormat="1" ht="22.5" customHeight="1">
      <c r="A39" s="60"/>
      <c r="B39" s="61"/>
      <c r="C39" s="62"/>
      <c r="D39" s="62"/>
      <c r="E39" s="118" t="s">
        <v>90</v>
      </c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9"/>
      <c r="AM39" s="63"/>
    </row>
    <row r="40" spans="1:40" s="45" customFormat="1" ht="22.5" customHeight="1">
      <c r="A40" s="60"/>
      <c r="B40" s="61"/>
      <c r="C40" s="62"/>
      <c r="D40" s="62"/>
      <c r="E40" s="118" t="s">
        <v>91</v>
      </c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9"/>
      <c r="AM40" s="63"/>
    </row>
    <row r="41" spans="1:40" s="45" customFormat="1" ht="22.5" customHeight="1">
      <c r="A41" s="60"/>
      <c r="B41" s="61"/>
      <c r="C41" s="62"/>
      <c r="D41" s="62"/>
      <c r="E41" s="118" t="s">
        <v>92</v>
      </c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9"/>
      <c r="AM41" s="63"/>
    </row>
    <row r="42" spans="1:40" s="45" customFormat="1" ht="22.5" customHeight="1">
      <c r="A42" s="60"/>
      <c r="B42" s="61"/>
      <c r="C42" s="62"/>
      <c r="D42" s="62"/>
      <c r="E42" s="118" t="s">
        <v>93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9"/>
      <c r="AM42" s="63"/>
    </row>
    <row r="43" spans="1:40" s="45" customFormat="1" ht="22.5" customHeight="1">
      <c r="A43" s="60"/>
      <c r="B43" s="61"/>
      <c r="C43" s="62"/>
      <c r="D43" s="62"/>
      <c r="E43" s="118" t="s">
        <v>94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9"/>
      <c r="AM43" s="63"/>
    </row>
    <row r="44" spans="1:40" s="45" customFormat="1" ht="22.5" customHeight="1">
      <c r="A44" s="60"/>
      <c r="B44" s="61"/>
      <c r="C44" s="62"/>
      <c r="D44" s="62"/>
      <c r="E44" s="118" t="s">
        <v>95</v>
      </c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9"/>
      <c r="AM44" s="63"/>
    </row>
    <row r="45" spans="1:40" s="45" customFormat="1" ht="22.5" customHeight="1">
      <c r="A45" s="60"/>
      <c r="B45" s="61"/>
      <c r="C45" s="62"/>
      <c r="D45" s="62"/>
      <c r="E45" s="118" t="s">
        <v>96</v>
      </c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9"/>
      <c r="AM45" s="63"/>
    </row>
    <row r="46" spans="1:40" s="45" customFormat="1" ht="22.5" customHeight="1">
      <c r="A46" s="60"/>
      <c r="B46" s="61"/>
      <c r="C46" s="62"/>
      <c r="D46" s="62"/>
      <c r="E46" s="118" t="s">
        <v>97</v>
      </c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9"/>
      <c r="AM46" s="63"/>
    </row>
    <row r="47" spans="1:40" s="45" customFormat="1" ht="22.5" customHeight="1">
      <c r="A47" s="60"/>
      <c r="B47" s="64"/>
      <c r="C47" s="65"/>
      <c r="D47" s="65"/>
      <c r="E47" s="65"/>
      <c r="F47" s="65"/>
      <c r="G47" s="65"/>
      <c r="H47" s="65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7"/>
      <c r="AM47" s="63"/>
    </row>
    <row r="48" spans="1:40">
      <c r="A48" s="45"/>
      <c r="B48" s="68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69"/>
      <c r="AM48" s="45"/>
      <c r="AN48" s="45"/>
    </row>
    <row r="49" spans="1:41" ht="13.5" thickBot="1">
      <c r="A49" s="45"/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2"/>
      <c r="AM49" s="45"/>
      <c r="AN49" s="45"/>
    </row>
    <row r="50" spans="1:41" ht="9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45"/>
      <c r="AK50" s="45"/>
      <c r="AL50" s="45"/>
      <c r="AM50" s="45"/>
      <c r="AN50" s="45"/>
      <c r="AO50" s="45"/>
    </row>
    <row r="51" spans="1:4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</row>
    <row r="52" spans="1:41"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6:AL21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5"/>
    <mergeCell ref="AG22:AL23"/>
    <mergeCell ref="B24:F25"/>
    <mergeCell ref="G24:K25"/>
    <mergeCell ref="L24:Q25"/>
    <mergeCell ref="R24:V25"/>
    <mergeCell ref="W24:AA25"/>
    <mergeCell ref="AB24:AF25"/>
    <mergeCell ref="AG24:AL25"/>
    <mergeCell ref="B22:F23"/>
    <mergeCell ref="G22:K23"/>
    <mergeCell ref="L22:Q23"/>
    <mergeCell ref="R22:V23"/>
    <mergeCell ref="W22:AA23"/>
    <mergeCell ref="AB22:AF23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AB30:AF31"/>
    <mergeCell ref="Q50:T50"/>
    <mergeCell ref="U50:X50"/>
    <mergeCell ref="Y50:AC50"/>
    <mergeCell ref="AD50:AI50"/>
    <mergeCell ref="AG34:AL35"/>
    <mergeCell ref="E37:AL37"/>
    <mergeCell ref="E38:AL38"/>
    <mergeCell ref="E39:AL39"/>
    <mergeCell ref="E40:AL40"/>
    <mergeCell ref="E41:AL41"/>
    <mergeCell ref="B34:F35"/>
    <mergeCell ref="G34:K35"/>
    <mergeCell ref="L34:Q35"/>
    <mergeCell ref="R34:V35"/>
    <mergeCell ref="W34:AA35"/>
    <mergeCell ref="AB34:AF35"/>
    <mergeCell ref="E42:AL42"/>
    <mergeCell ref="E43:AL43"/>
    <mergeCell ref="E44:AL44"/>
    <mergeCell ref="E45:AL45"/>
    <mergeCell ref="E46:AL46"/>
  </mergeCells>
  <printOptions horizontalCentered="1" gridLinesSet="0"/>
  <pageMargins left="0.5" right="0.5" top="0.5" bottom="0.5" header="0" footer="0"/>
  <pageSetup paperSize="9" scale="75" fitToHeight="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showGridLines="0" view="pageBreakPreview" topLeftCell="A2" zoomScaleNormal="100" zoomScaleSheetLayoutView="100" workbookViewId="0">
      <selection activeCell="K5" sqref="Y5"/>
    </sheetView>
  </sheetViews>
  <sheetFormatPr defaultRowHeight="12.75"/>
  <cols>
    <col min="1" max="1" width="1.42578125" style="46" customWidth="1"/>
    <col min="2" max="11" width="3" style="46" customWidth="1"/>
    <col min="12" max="12" width="3.7109375" style="46" customWidth="1"/>
    <col min="13" max="13" width="3" style="46" customWidth="1"/>
    <col min="14" max="14" width="4.28515625" style="46" customWidth="1"/>
    <col min="15" max="15" width="3" style="46" customWidth="1"/>
    <col min="16" max="16" width="4.42578125" style="46" customWidth="1"/>
    <col min="17" max="17" width="3" style="46" customWidth="1"/>
    <col min="18" max="18" width="4" style="46" customWidth="1"/>
    <col min="19" max="19" width="3" style="46" customWidth="1"/>
    <col min="20" max="20" width="2.85546875" style="46" customWidth="1"/>
    <col min="21" max="21" width="3" style="46" customWidth="1"/>
    <col min="22" max="22" width="5.140625" style="46" customWidth="1"/>
    <col min="23" max="36" width="3" style="46" customWidth="1"/>
    <col min="37" max="37" width="2.42578125" style="46" customWidth="1"/>
    <col min="38" max="38" width="2" style="46" customWidth="1"/>
    <col min="39" max="39" width="1.28515625" style="46" customWidth="1"/>
    <col min="40" max="40" width="5.42578125" style="46" customWidth="1"/>
    <col min="41" max="42" width="9.140625" style="46" customWidth="1"/>
    <col min="43" max="16384" width="9.140625" style="46"/>
  </cols>
  <sheetData>
    <row r="1" spans="1:41" s="40" customFormat="1" ht="24.75" customHeight="1">
      <c r="A1" s="192" t="s">
        <v>98</v>
      </c>
      <c r="B1" s="193"/>
      <c r="C1" s="193"/>
      <c r="D1" s="193"/>
      <c r="E1" s="193"/>
      <c r="F1" s="193"/>
      <c r="G1" s="193"/>
      <c r="H1" s="193"/>
      <c r="I1" s="193"/>
      <c r="J1" s="194"/>
      <c r="K1" s="232" t="s">
        <v>158</v>
      </c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4"/>
      <c r="AC1" s="204"/>
      <c r="AD1" s="233"/>
      <c r="AE1" s="233"/>
      <c r="AF1" s="233"/>
      <c r="AG1" s="233"/>
      <c r="AH1" s="233"/>
      <c r="AI1" s="233"/>
      <c r="AJ1" s="233"/>
      <c r="AK1" s="233"/>
      <c r="AL1" s="233"/>
      <c r="AM1" s="234"/>
      <c r="AN1" s="73"/>
      <c r="AO1" s="39"/>
    </row>
    <row r="2" spans="1:41" s="40" customFormat="1" ht="15" customHeight="1">
      <c r="A2" s="195"/>
      <c r="B2" s="196"/>
      <c r="C2" s="196"/>
      <c r="D2" s="196"/>
      <c r="E2" s="196"/>
      <c r="F2" s="196"/>
      <c r="G2" s="196"/>
      <c r="H2" s="196"/>
      <c r="I2" s="196"/>
      <c r="J2" s="197"/>
      <c r="K2" s="202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7"/>
      <c r="AC2" s="235"/>
      <c r="AD2" s="236"/>
      <c r="AE2" s="236"/>
      <c r="AF2" s="236"/>
      <c r="AG2" s="236"/>
      <c r="AH2" s="236"/>
      <c r="AI2" s="236"/>
      <c r="AJ2" s="236"/>
      <c r="AK2" s="236"/>
      <c r="AL2" s="236"/>
      <c r="AM2" s="237"/>
      <c r="AN2" s="73"/>
      <c r="AO2" s="39"/>
    </row>
    <row r="3" spans="1:41" s="40" customFormat="1" ht="12.75" customHeight="1">
      <c r="A3" s="195"/>
      <c r="B3" s="196"/>
      <c r="C3" s="196"/>
      <c r="D3" s="196"/>
      <c r="E3" s="196"/>
      <c r="F3" s="196"/>
      <c r="G3" s="196"/>
      <c r="H3" s="196"/>
      <c r="I3" s="196"/>
      <c r="J3" s="197"/>
      <c r="K3" s="202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7"/>
      <c r="AC3" s="235"/>
      <c r="AD3" s="236"/>
      <c r="AE3" s="236"/>
      <c r="AF3" s="236"/>
      <c r="AG3" s="236"/>
      <c r="AH3" s="236"/>
      <c r="AI3" s="236"/>
      <c r="AJ3" s="236"/>
      <c r="AK3" s="236"/>
      <c r="AL3" s="236"/>
      <c r="AM3" s="237"/>
      <c r="AN3" s="73"/>
      <c r="AO3" s="39"/>
    </row>
    <row r="4" spans="1:41" s="40" customFormat="1" ht="56.25" customHeight="1">
      <c r="A4" s="195"/>
      <c r="B4" s="196"/>
      <c r="C4" s="196"/>
      <c r="D4" s="196"/>
      <c r="E4" s="196"/>
      <c r="F4" s="196"/>
      <c r="G4" s="196"/>
      <c r="H4" s="196"/>
      <c r="I4" s="196"/>
      <c r="J4" s="197"/>
      <c r="K4" s="203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200"/>
      <c r="AC4" s="235"/>
      <c r="AD4" s="236"/>
      <c r="AE4" s="236"/>
      <c r="AF4" s="236"/>
      <c r="AG4" s="236"/>
      <c r="AH4" s="236"/>
      <c r="AI4" s="236"/>
      <c r="AJ4" s="236"/>
      <c r="AK4" s="236"/>
      <c r="AL4" s="236"/>
      <c r="AM4" s="237"/>
      <c r="AN4" s="73"/>
      <c r="AO4" s="39"/>
    </row>
    <row r="5" spans="1:41" s="40" customFormat="1" ht="13.5" customHeight="1">
      <c r="A5" s="195"/>
      <c r="B5" s="196"/>
      <c r="C5" s="196"/>
      <c r="D5" s="196"/>
      <c r="E5" s="196"/>
      <c r="F5" s="196"/>
      <c r="G5" s="196"/>
      <c r="H5" s="196"/>
      <c r="I5" s="196"/>
      <c r="J5" s="197"/>
      <c r="K5" s="213" t="str">
        <f>CONCATENATE(Cover!K5)</f>
        <v>ELECTRICAL LOAD LIST - EXTENSION OF BINAK B/C MANIFOLD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5"/>
      <c r="AC5" s="235"/>
      <c r="AD5" s="236"/>
      <c r="AE5" s="236"/>
      <c r="AF5" s="236"/>
      <c r="AG5" s="236"/>
      <c r="AH5" s="236"/>
      <c r="AI5" s="236"/>
      <c r="AJ5" s="236"/>
      <c r="AK5" s="236"/>
      <c r="AL5" s="236"/>
      <c r="AM5" s="237"/>
      <c r="AN5" s="73"/>
      <c r="AO5" s="39"/>
    </row>
    <row r="6" spans="1:41" s="40" customFormat="1" ht="13.5" customHeight="1">
      <c r="A6" s="195"/>
      <c r="B6" s="196"/>
      <c r="C6" s="196"/>
      <c r="D6" s="196"/>
      <c r="E6" s="196"/>
      <c r="F6" s="196"/>
      <c r="G6" s="196"/>
      <c r="H6" s="196"/>
      <c r="I6" s="196"/>
      <c r="J6" s="197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8"/>
      <c r="AC6" s="235"/>
      <c r="AD6" s="236"/>
      <c r="AE6" s="236"/>
      <c r="AF6" s="236"/>
      <c r="AG6" s="236"/>
      <c r="AH6" s="236"/>
      <c r="AI6" s="236"/>
      <c r="AJ6" s="236"/>
      <c r="AK6" s="236"/>
      <c r="AL6" s="236"/>
      <c r="AM6" s="237"/>
      <c r="AN6" s="73"/>
      <c r="AO6" s="39"/>
    </row>
    <row r="7" spans="1:41" s="39" customFormat="1" ht="18" customHeight="1">
      <c r="A7" s="219" t="s">
        <v>61</v>
      </c>
      <c r="B7" s="238"/>
      <c r="C7" s="238"/>
      <c r="D7" s="238"/>
      <c r="E7" s="238"/>
      <c r="F7" s="238"/>
      <c r="G7" s="238"/>
      <c r="H7" s="238"/>
      <c r="I7" s="238"/>
      <c r="J7" s="239"/>
      <c r="K7" s="240" t="s">
        <v>62</v>
      </c>
      <c r="L7" s="163"/>
      <c r="M7" s="163" t="s">
        <v>63</v>
      </c>
      <c r="N7" s="163"/>
      <c r="O7" s="163" t="s">
        <v>64</v>
      </c>
      <c r="P7" s="163"/>
      <c r="Q7" s="163" t="s">
        <v>65</v>
      </c>
      <c r="R7" s="163"/>
      <c r="S7" s="163" t="s">
        <v>66</v>
      </c>
      <c r="T7" s="163"/>
      <c r="U7" s="163" t="s">
        <v>67</v>
      </c>
      <c r="V7" s="163"/>
      <c r="W7" s="164" t="s">
        <v>68</v>
      </c>
      <c r="X7" s="164"/>
      <c r="Y7" s="164"/>
      <c r="Z7" s="165" t="s">
        <v>69</v>
      </c>
      <c r="AA7" s="165"/>
      <c r="AB7" s="165"/>
      <c r="AC7" s="241" t="s">
        <v>162</v>
      </c>
      <c r="AD7" s="242"/>
      <c r="AE7" s="242"/>
      <c r="AF7" s="242"/>
      <c r="AG7" s="242"/>
      <c r="AH7" s="242"/>
      <c r="AI7" s="242"/>
      <c r="AJ7" s="242"/>
      <c r="AK7" s="242"/>
      <c r="AL7" s="242"/>
      <c r="AM7" s="243"/>
      <c r="AN7" s="73"/>
    </row>
    <row r="8" spans="1:41" s="39" customFormat="1" ht="17.25" customHeight="1" thickBot="1">
      <c r="A8" s="172" t="s">
        <v>70</v>
      </c>
      <c r="B8" s="173"/>
      <c r="C8" s="173"/>
      <c r="D8" s="173"/>
      <c r="E8" s="173"/>
      <c r="F8" s="173"/>
      <c r="G8" s="173"/>
      <c r="H8" s="173"/>
      <c r="I8" s="173"/>
      <c r="J8" s="174"/>
      <c r="K8" s="175" t="s">
        <v>71</v>
      </c>
      <c r="L8" s="176"/>
      <c r="M8" s="247" t="str">
        <f>CONCATENATE(Cover!M8)</f>
        <v>W007S</v>
      </c>
      <c r="N8" s="248"/>
      <c r="O8" s="175" t="s">
        <v>73</v>
      </c>
      <c r="P8" s="176"/>
      <c r="Q8" s="247" t="str">
        <f>CONCATENATE(Cover!Q8)</f>
        <v>110</v>
      </c>
      <c r="R8" s="248"/>
      <c r="S8" s="175" t="str">
        <f>Cover!S8</f>
        <v>EL</v>
      </c>
      <c r="T8" s="176"/>
      <c r="U8" s="175" t="str">
        <f>Cover!U8</f>
        <v>LI</v>
      </c>
      <c r="V8" s="176"/>
      <c r="W8" s="228" t="str">
        <f>Cover!W8</f>
        <v>0001</v>
      </c>
      <c r="X8" s="229"/>
      <c r="Y8" s="230"/>
      <c r="Z8" s="182" t="str">
        <f>Cover!Z8</f>
        <v>D03</v>
      </c>
      <c r="AA8" s="183"/>
      <c r="AB8" s="184"/>
      <c r="AC8" s="244"/>
      <c r="AD8" s="245"/>
      <c r="AE8" s="245"/>
      <c r="AF8" s="245"/>
      <c r="AG8" s="245"/>
      <c r="AH8" s="245"/>
      <c r="AI8" s="245"/>
      <c r="AJ8" s="245"/>
      <c r="AK8" s="245"/>
      <c r="AL8" s="245"/>
      <c r="AM8" s="246"/>
      <c r="AN8" s="74"/>
    </row>
    <row r="9" spans="1:41" s="39" customFormat="1" ht="15" customHeight="1">
      <c r="A9" s="231" t="s">
        <v>99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75"/>
    </row>
    <row r="10" spans="1:41" s="40" customFormat="1" ht="9.75" customHeight="1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75"/>
      <c r="AO10" s="39"/>
    </row>
    <row r="11" spans="1:41" s="40" customFormat="1" ht="18.75" customHeight="1">
      <c r="A11" s="224" t="s">
        <v>100</v>
      </c>
      <c r="B11" s="224"/>
      <c r="C11" s="224"/>
      <c r="D11" s="224"/>
      <c r="E11" s="224" t="s">
        <v>0</v>
      </c>
      <c r="F11" s="224"/>
      <c r="G11" s="224"/>
      <c r="H11" s="224" t="s">
        <v>101</v>
      </c>
      <c r="I11" s="224"/>
      <c r="J11" s="224"/>
      <c r="K11" s="224" t="s">
        <v>102</v>
      </c>
      <c r="L11" s="224"/>
      <c r="M11" s="224"/>
      <c r="N11" s="224" t="s">
        <v>103</v>
      </c>
      <c r="O11" s="224"/>
      <c r="P11" s="224"/>
      <c r="Q11" s="224" t="s">
        <v>104</v>
      </c>
      <c r="R11" s="224"/>
      <c r="S11" s="224"/>
      <c r="T11" s="76"/>
      <c r="U11" s="224" t="s">
        <v>100</v>
      </c>
      <c r="V11" s="224"/>
      <c r="W11" s="224"/>
      <c r="X11" s="224" t="s">
        <v>0</v>
      </c>
      <c r="Y11" s="224"/>
      <c r="Z11" s="224"/>
      <c r="AA11" s="224" t="s">
        <v>101</v>
      </c>
      <c r="AB11" s="224"/>
      <c r="AC11" s="224"/>
      <c r="AD11" s="224" t="s">
        <v>102</v>
      </c>
      <c r="AE11" s="224"/>
      <c r="AF11" s="224"/>
      <c r="AG11" s="224" t="s">
        <v>103</v>
      </c>
      <c r="AH11" s="224"/>
      <c r="AI11" s="224"/>
      <c r="AJ11" s="224" t="s">
        <v>104</v>
      </c>
      <c r="AK11" s="224"/>
      <c r="AL11" s="224"/>
      <c r="AM11" s="224"/>
      <c r="AN11" s="39"/>
      <c r="AO11" s="39"/>
    </row>
    <row r="12" spans="1:41" s="40" customFormat="1" ht="14.1" customHeight="1">
      <c r="A12" s="222">
        <v>1</v>
      </c>
      <c r="B12" s="222"/>
      <c r="C12" s="222"/>
      <c r="D12" s="222"/>
      <c r="E12" s="222" t="s">
        <v>105</v>
      </c>
      <c r="F12" s="222"/>
      <c r="G12" s="222"/>
      <c r="H12" s="222" t="s">
        <v>105</v>
      </c>
      <c r="I12" s="222"/>
      <c r="J12" s="222"/>
      <c r="K12" s="222" t="s">
        <v>105</v>
      </c>
      <c r="L12" s="222"/>
      <c r="M12" s="222"/>
      <c r="N12" s="222" t="s">
        <v>105</v>
      </c>
      <c r="O12" s="222"/>
      <c r="P12" s="222"/>
      <c r="Q12" s="222"/>
      <c r="R12" s="222"/>
      <c r="S12" s="222"/>
      <c r="T12" s="76"/>
      <c r="U12" s="222">
        <v>51</v>
      </c>
      <c r="V12" s="222"/>
      <c r="W12" s="222"/>
      <c r="X12" s="222"/>
      <c r="Y12" s="222"/>
      <c r="Z12" s="222"/>
      <c r="AA12" s="223"/>
      <c r="AB12" s="223"/>
      <c r="AC12" s="223"/>
      <c r="AD12" s="223"/>
      <c r="AE12" s="223"/>
      <c r="AF12" s="223"/>
      <c r="AG12" s="223"/>
      <c r="AH12" s="223"/>
      <c r="AI12" s="223"/>
      <c r="AJ12" s="224"/>
      <c r="AK12" s="224"/>
      <c r="AL12" s="224"/>
      <c r="AM12" s="224"/>
      <c r="AN12" s="39"/>
      <c r="AO12" s="39"/>
    </row>
    <row r="13" spans="1:41" s="39" customFormat="1" ht="14.1" customHeight="1">
      <c r="A13" s="222">
        <v>2</v>
      </c>
      <c r="B13" s="222"/>
      <c r="C13" s="222"/>
      <c r="D13" s="222"/>
      <c r="E13" s="222" t="s">
        <v>105</v>
      </c>
      <c r="F13" s="222"/>
      <c r="G13" s="222"/>
      <c r="H13" s="222" t="s">
        <v>105</v>
      </c>
      <c r="I13" s="222"/>
      <c r="J13" s="222"/>
      <c r="K13" s="222" t="s">
        <v>105</v>
      </c>
      <c r="L13" s="222"/>
      <c r="M13" s="222"/>
      <c r="N13" s="222" t="s">
        <v>105</v>
      </c>
      <c r="O13" s="222"/>
      <c r="P13" s="222"/>
      <c r="Q13" s="222"/>
      <c r="R13" s="222"/>
      <c r="S13" s="222"/>
      <c r="T13" s="76"/>
      <c r="U13" s="222">
        <v>52</v>
      </c>
      <c r="V13" s="222"/>
      <c r="W13" s="222"/>
      <c r="X13" s="222"/>
      <c r="Y13" s="222"/>
      <c r="Z13" s="222"/>
      <c r="AA13" s="223"/>
      <c r="AB13" s="223"/>
      <c r="AC13" s="223"/>
      <c r="AD13" s="223"/>
      <c r="AE13" s="223"/>
      <c r="AF13" s="223"/>
      <c r="AG13" s="223"/>
      <c r="AH13" s="223"/>
      <c r="AI13" s="223"/>
      <c r="AJ13" s="224"/>
      <c r="AK13" s="224"/>
      <c r="AL13" s="224"/>
      <c r="AM13" s="224"/>
    </row>
    <row r="14" spans="1:41" s="40" customFormat="1" ht="14.1" customHeight="1">
      <c r="A14" s="222">
        <v>3</v>
      </c>
      <c r="B14" s="222"/>
      <c r="C14" s="222"/>
      <c r="D14" s="222"/>
      <c r="E14" s="222" t="s">
        <v>105</v>
      </c>
      <c r="F14" s="222"/>
      <c r="G14" s="222"/>
      <c r="H14" s="222" t="s">
        <v>105</v>
      </c>
      <c r="I14" s="222"/>
      <c r="J14" s="222"/>
      <c r="K14" s="223"/>
      <c r="L14" s="223"/>
      <c r="M14" s="223"/>
      <c r="N14" s="223"/>
      <c r="O14" s="223"/>
      <c r="P14" s="223"/>
      <c r="Q14" s="223"/>
      <c r="R14" s="223"/>
      <c r="S14" s="223"/>
      <c r="T14" s="76"/>
      <c r="U14" s="222">
        <v>53</v>
      </c>
      <c r="V14" s="222"/>
      <c r="W14" s="222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4"/>
      <c r="AK14" s="224"/>
      <c r="AL14" s="224"/>
      <c r="AM14" s="224"/>
      <c r="AN14" s="39"/>
      <c r="AO14" s="39"/>
    </row>
    <row r="15" spans="1:41" ht="14.1" customHeight="1">
      <c r="A15" s="222">
        <v>4</v>
      </c>
      <c r="B15" s="222"/>
      <c r="C15" s="222"/>
      <c r="D15" s="222"/>
      <c r="E15" s="222" t="s">
        <v>105</v>
      </c>
      <c r="F15" s="222"/>
      <c r="G15" s="222"/>
      <c r="H15" s="222"/>
      <c r="I15" s="222"/>
      <c r="J15" s="222"/>
      <c r="K15" s="223"/>
      <c r="L15" s="223"/>
      <c r="M15" s="223"/>
      <c r="N15" s="223"/>
      <c r="O15" s="223"/>
      <c r="P15" s="223"/>
      <c r="Q15" s="223"/>
      <c r="R15" s="223"/>
      <c r="S15" s="223"/>
      <c r="T15" s="76"/>
      <c r="U15" s="222">
        <v>54</v>
      </c>
      <c r="V15" s="222"/>
      <c r="W15" s="222"/>
      <c r="X15" s="222"/>
      <c r="Y15" s="222"/>
      <c r="Z15" s="222"/>
      <c r="AA15" s="223"/>
      <c r="AB15" s="223"/>
      <c r="AC15" s="223"/>
      <c r="AD15" s="223"/>
      <c r="AE15" s="223"/>
      <c r="AF15" s="223"/>
      <c r="AG15" s="223"/>
      <c r="AH15" s="223"/>
      <c r="AI15" s="223"/>
      <c r="AJ15" s="224"/>
      <c r="AK15" s="224"/>
      <c r="AL15" s="224"/>
      <c r="AM15" s="224"/>
      <c r="AN15" s="45"/>
      <c r="AO15" s="45"/>
    </row>
    <row r="16" spans="1:41" ht="14.1" customHeight="1">
      <c r="A16" s="222">
        <v>5</v>
      </c>
      <c r="B16" s="222"/>
      <c r="C16" s="222"/>
      <c r="D16" s="222"/>
      <c r="E16" s="222" t="s">
        <v>105</v>
      </c>
      <c r="F16" s="222"/>
      <c r="G16" s="222"/>
      <c r="H16" s="222" t="s">
        <v>105</v>
      </c>
      <c r="I16" s="222"/>
      <c r="J16" s="222"/>
      <c r="K16" s="222" t="s">
        <v>105</v>
      </c>
      <c r="L16" s="222"/>
      <c r="M16" s="222"/>
      <c r="N16" s="222" t="s">
        <v>105</v>
      </c>
      <c r="O16" s="222"/>
      <c r="P16" s="222"/>
      <c r="Q16" s="223"/>
      <c r="R16" s="223"/>
      <c r="S16" s="223"/>
      <c r="T16" s="76"/>
      <c r="U16" s="222">
        <v>55</v>
      </c>
      <c r="V16" s="222"/>
      <c r="W16" s="222"/>
      <c r="X16" s="222"/>
      <c r="Y16" s="222"/>
      <c r="Z16" s="222"/>
      <c r="AA16" s="223"/>
      <c r="AB16" s="223"/>
      <c r="AC16" s="223"/>
      <c r="AD16" s="223"/>
      <c r="AE16" s="223"/>
      <c r="AF16" s="223"/>
      <c r="AG16" s="223"/>
      <c r="AH16" s="223"/>
      <c r="AI16" s="223"/>
      <c r="AJ16" s="224"/>
      <c r="AK16" s="224"/>
      <c r="AL16" s="224"/>
      <c r="AM16" s="224"/>
      <c r="AN16" s="45"/>
      <c r="AO16" s="45"/>
    </row>
    <row r="17" spans="1:41" ht="14.1" customHeight="1">
      <c r="A17" s="222">
        <v>6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3"/>
      <c r="R17" s="223"/>
      <c r="S17" s="223"/>
      <c r="T17" s="76"/>
      <c r="U17" s="222">
        <v>56</v>
      </c>
      <c r="V17" s="222"/>
      <c r="W17" s="222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4"/>
      <c r="AK17" s="224"/>
      <c r="AL17" s="224"/>
      <c r="AM17" s="224"/>
      <c r="AN17" s="45"/>
      <c r="AO17" s="45"/>
    </row>
    <row r="18" spans="1:41" ht="14.1" customHeight="1">
      <c r="A18" s="222">
        <v>7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  <c r="L18" s="223"/>
      <c r="M18" s="223"/>
      <c r="N18" s="222"/>
      <c r="O18" s="222"/>
      <c r="P18" s="222"/>
      <c r="Q18" s="223"/>
      <c r="R18" s="223"/>
      <c r="S18" s="223"/>
      <c r="T18" s="76"/>
      <c r="U18" s="222">
        <v>57</v>
      </c>
      <c r="V18" s="222"/>
      <c r="W18" s="222"/>
      <c r="X18" s="222"/>
      <c r="Y18" s="222"/>
      <c r="Z18" s="222"/>
      <c r="AA18" s="223"/>
      <c r="AB18" s="223"/>
      <c r="AC18" s="223"/>
      <c r="AD18" s="223"/>
      <c r="AE18" s="223"/>
      <c r="AF18" s="223"/>
      <c r="AG18" s="223"/>
      <c r="AH18" s="223"/>
      <c r="AI18" s="223"/>
      <c r="AJ18" s="224"/>
      <c r="AK18" s="224"/>
      <c r="AL18" s="224"/>
      <c r="AM18" s="224"/>
      <c r="AN18" s="45"/>
      <c r="AO18" s="45"/>
    </row>
    <row r="19" spans="1:41" ht="14.1" customHeight="1">
      <c r="A19" s="222">
        <v>8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3"/>
      <c r="R19" s="223"/>
      <c r="S19" s="223"/>
      <c r="T19" s="76"/>
      <c r="U19" s="222">
        <v>58</v>
      </c>
      <c r="V19" s="222"/>
      <c r="W19" s="222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4"/>
      <c r="AK19" s="224"/>
      <c r="AL19" s="224"/>
      <c r="AM19" s="224"/>
      <c r="AN19" s="45"/>
      <c r="AO19" s="45"/>
    </row>
    <row r="20" spans="1:41" ht="14.1" customHeight="1">
      <c r="A20" s="222">
        <v>9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  <c r="L20" s="223"/>
      <c r="M20" s="223"/>
      <c r="N20" s="223"/>
      <c r="O20" s="223"/>
      <c r="P20" s="223"/>
      <c r="Q20" s="223"/>
      <c r="R20" s="223"/>
      <c r="S20" s="223"/>
      <c r="T20" s="76"/>
      <c r="U20" s="222">
        <v>59</v>
      </c>
      <c r="V20" s="222"/>
      <c r="W20" s="222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4"/>
      <c r="AK20" s="224"/>
      <c r="AL20" s="224"/>
      <c r="AM20" s="224"/>
      <c r="AN20" s="45"/>
      <c r="AO20" s="45"/>
    </row>
    <row r="21" spans="1:41" ht="14.1" customHeight="1">
      <c r="A21" s="222">
        <v>10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3"/>
      <c r="R21" s="223"/>
      <c r="S21" s="223"/>
      <c r="T21" s="76"/>
      <c r="U21" s="222">
        <v>60</v>
      </c>
      <c r="V21" s="222"/>
      <c r="W21" s="222"/>
      <c r="X21" s="222"/>
      <c r="Y21" s="222"/>
      <c r="Z21" s="222"/>
      <c r="AA21" s="223"/>
      <c r="AB21" s="223"/>
      <c r="AC21" s="223"/>
      <c r="AD21" s="223"/>
      <c r="AE21" s="223"/>
      <c r="AF21" s="223"/>
      <c r="AG21" s="223"/>
      <c r="AH21" s="223"/>
      <c r="AI21" s="223"/>
      <c r="AJ21" s="224"/>
      <c r="AK21" s="224"/>
      <c r="AL21" s="224"/>
      <c r="AM21" s="224"/>
      <c r="AN21" s="45"/>
      <c r="AO21" s="45"/>
    </row>
    <row r="22" spans="1:41" ht="14.1" customHeight="1">
      <c r="A22" s="222">
        <v>11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3"/>
      <c r="R22" s="223"/>
      <c r="S22" s="223"/>
      <c r="T22" s="48"/>
      <c r="U22" s="222">
        <v>61</v>
      </c>
      <c r="V22" s="222"/>
      <c r="W22" s="222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4"/>
      <c r="AK22" s="224"/>
      <c r="AL22" s="224"/>
      <c r="AM22" s="224"/>
      <c r="AN22" s="45"/>
      <c r="AO22" s="45"/>
    </row>
    <row r="23" spans="1:41" ht="14.1" customHeight="1">
      <c r="A23" s="222">
        <v>12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3"/>
      <c r="L23" s="223"/>
      <c r="M23" s="223"/>
      <c r="N23" s="222"/>
      <c r="O23" s="222"/>
      <c r="P23" s="222"/>
      <c r="Q23" s="223"/>
      <c r="R23" s="223"/>
      <c r="S23" s="223"/>
      <c r="T23" s="48"/>
      <c r="U23" s="222">
        <v>62</v>
      </c>
      <c r="V23" s="222"/>
      <c r="W23" s="222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4"/>
      <c r="AK23" s="224"/>
      <c r="AL23" s="224"/>
      <c r="AM23" s="224"/>
      <c r="AN23" s="45"/>
      <c r="AO23" s="45"/>
    </row>
    <row r="24" spans="1:41" ht="14.1" customHeight="1">
      <c r="A24" s="222">
        <v>13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3"/>
      <c r="L24" s="223"/>
      <c r="M24" s="223"/>
      <c r="N24" s="222"/>
      <c r="O24" s="222"/>
      <c r="P24" s="222"/>
      <c r="Q24" s="223"/>
      <c r="R24" s="223"/>
      <c r="S24" s="223"/>
      <c r="T24" s="48"/>
      <c r="U24" s="222">
        <v>63</v>
      </c>
      <c r="V24" s="222"/>
      <c r="W24" s="222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4"/>
      <c r="AK24" s="224"/>
      <c r="AL24" s="224"/>
      <c r="AM24" s="224"/>
      <c r="AN24" s="45"/>
      <c r="AO24" s="45"/>
    </row>
    <row r="25" spans="1:41" ht="14.1" customHeight="1">
      <c r="A25" s="222">
        <v>14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3"/>
      <c r="L25" s="223"/>
      <c r="M25" s="223"/>
      <c r="N25" s="223"/>
      <c r="O25" s="223"/>
      <c r="P25" s="223"/>
      <c r="Q25" s="223"/>
      <c r="R25" s="223"/>
      <c r="S25" s="223"/>
      <c r="T25" s="48"/>
      <c r="U25" s="222">
        <v>64</v>
      </c>
      <c r="V25" s="222"/>
      <c r="W25" s="222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4"/>
      <c r="AK25" s="224"/>
      <c r="AL25" s="224"/>
      <c r="AM25" s="224"/>
      <c r="AN25" s="45"/>
      <c r="AO25" s="45"/>
    </row>
    <row r="26" spans="1:41" ht="14.1" customHeight="1">
      <c r="A26" s="222">
        <v>15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3"/>
      <c r="R26" s="223"/>
      <c r="S26" s="223"/>
      <c r="T26" s="48"/>
      <c r="U26" s="222">
        <v>65</v>
      </c>
      <c r="V26" s="222"/>
      <c r="W26" s="222"/>
      <c r="X26" s="222"/>
      <c r="Y26" s="222"/>
      <c r="Z26" s="222"/>
      <c r="AA26" s="223"/>
      <c r="AB26" s="223"/>
      <c r="AC26" s="223"/>
      <c r="AD26" s="223"/>
      <c r="AE26" s="223"/>
      <c r="AF26" s="223"/>
      <c r="AG26" s="223"/>
      <c r="AH26" s="223"/>
      <c r="AI26" s="223"/>
      <c r="AJ26" s="224"/>
      <c r="AK26" s="224"/>
      <c r="AL26" s="224"/>
      <c r="AM26" s="224"/>
      <c r="AN26" s="45"/>
      <c r="AO26" s="45"/>
    </row>
    <row r="27" spans="1:41" ht="14.1" customHeight="1">
      <c r="A27" s="225">
        <v>16</v>
      </c>
      <c r="B27" s="226"/>
      <c r="C27" s="226"/>
      <c r="D27" s="227"/>
      <c r="E27" s="222"/>
      <c r="F27" s="222"/>
      <c r="G27" s="222"/>
      <c r="H27" s="222"/>
      <c r="I27" s="222"/>
      <c r="J27" s="222"/>
      <c r="K27" s="223"/>
      <c r="L27" s="223"/>
      <c r="M27" s="223"/>
      <c r="N27" s="222"/>
      <c r="O27" s="222"/>
      <c r="P27" s="222"/>
      <c r="Q27" s="223"/>
      <c r="R27" s="223"/>
      <c r="S27" s="223"/>
      <c r="T27" s="48"/>
      <c r="U27" s="222">
        <v>66</v>
      </c>
      <c r="V27" s="222"/>
      <c r="W27" s="222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4"/>
      <c r="AK27" s="224"/>
      <c r="AL27" s="224"/>
      <c r="AM27" s="224"/>
      <c r="AN27" s="45"/>
      <c r="AO27" s="45"/>
    </row>
    <row r="28" spans="1:41" ht="14.1" customHeight="1">
      <c r="A28" s="222">
        <v>17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3"/>
      <c r="L28" s="223"/>
      <c r="M28" s="223"/>
      <c r="N28" s="222"/>
      <c r="O28" s="222"/>
      <c r="P28" s="222"/>
      <c r="Q28" s="223"/>
      <c r="R28" s="223"/>
      <c r="S28" s="223"/>
      <c r="T28" s="48"/>
      <c r="U28" s="222">
        <v>67</v>
      </c>
      <c r="V28" s="222"/>
      <c r="W28" s="222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4"/>
      <c r="AK28" s="224"/>
      <c r="AL28" s="224"/>
      <c r="AM28" s="224"/>
      <c r="AN28" s="45"/>
      <c r="AO28" s="45"/>
    </row>
    <row r="29" spans="1:41" ht="14.1" customHeight="1">
      <c r="A29" s="222">
        <v>18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3"/>
      <c r="R29" s="223"/>
      <c r="S29" s="223"/>
      <c r="T29" s="48"/>
      <c r="U29" s="222">
        <v>68</v>
      </c>
      <c r="V29" s="222"/>
      <c r="W29" s="222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4"/>
      <c r="AK29" s="224"/>
      <c r="AL29" s="224"/>
      <c r="AM29" s="224"/>
      <c r="AN29" s="45"/>
      <c r="AO29" s="45"/>
    </row>
    <row r="30" spans="1:41" ht="14.1" customHeight="1">
      <c r="A30" s="222">
        <v>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  <c r="L30" s="223"/>
      <c r="M30" s="223"/>
      <c r="N30" s="223"/>
      <c r="O30" s="223"/>
      <c r="P30" s="223"/>
      <c r="Q30" s="223"/>
      <c r="R30" s="223"/>
      <c r="S30" s="223"/>
      <c r="T30" s="48"/>
      <c r="U30" s="222">
        <v>69</v>
      </c>
      <c r="V30" s="222"/>
      <c r="W30" s="222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4"/>
      <c r="AK30" s="224"/>
      <c r="AL30" s="224"/>
      <c r="AM30" s="224"/>
      <c r="AN30" s="45"/>
      <c r="AO30" s="45"/>
    </row>
    <row r="31" spans="1:41" ht="14.1" customHeight="1">
      <c r="A31" s="222">
        <v>20</v>
      </c>
      <c r="B31" s="222"/>
      <c r="C31" s="222"/>
      <c r="D31" s="222"/>
      <c r="E31" s="223"/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3"/>
      <c r="R31" s="223"/>
      <c r="S31" s="223"/>
      <c r="T31" s="48"/>
      <c r="U31" s="222">
        <v>70</v>
      </c>
      <c r="V31" s="222"/>
      <c r="W31" s="222"/>
      <c r="X31" s="222"/>
      <c r="Y31" s="222"/>
      <c r="Z31" s="222"/>
      <c r="AA31" s="223"/>
      <c r="AB31" s="223"/>
      <c r="AC31" s="223"/>
      <c r="AD31" s="223"/>
      <c r="AE31" s="223"/>
      <c r="AF31" s="223"/>
      <c r="AG31" s="223"/>
      <c r="AH31" s="223"/>
      <c r="AI31" s="223"/>
      <c r="AJ31" s="224"/>
      <c r="AK31" s="224"/>
      <c r="AL31" s="224"/>
      <c r="AM31" s="224"/>
      <c r="AN31" s="45"/>
      <c r="AO31" s="45"/>
    </row>
    <row r="32" spans="1:41" ht="14.1" customHeight="1">
      <c r="A32" s="222">
        <v>21</v>
      </c>
      <c r="B32" s="222"/>
      <c r="C32" s="222"/>
      <c r="D32" s="222"/>
      <c r="E32" s="223"/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3"/>
      <c r="R32" s="223"/>
      <c r="S32" s="223"/>
      <c r="T32" s="48"/>
      <c r="U32" s="222">
        <v>71</v>
      </c>
      <c r="V32" s="222"/>
      <c r="W32" s="222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4"/>
      <c r="AK32" s="224"/>
      <c r="AL32" s="224"/>
      <c r="AM32" s="224"/>
      <c r="AN32" s="45"/>
      <c r="AO32" s="45"/>
    </row>
    <row r="33" spans="1:41" ht="14.1" customHeight="1">
      <c r="A33" s="222">
        <v>22</v>
      </c>
      <c r="B33" s="222"/>
      <c r="C33" s="222"/>
      <c r="D33" s="222"/>
      <c r="E33" s="223"/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3"/>
      <c r="R33" s="223"/>
      <c r="S33" s="223"/>
      <c r="T33" s="77"/>
      <c r="U33" s="222">
        <v>72</v>
      </c>
      <c r="V33" s="222"/>
      <c r="W33" s="222"/>
      <c r="X33" s="222"/>
      <c r="Y33" s="222"/>
      <c r="Z33" s="222"/>
      <c r="AA33" s="223"/>
      <c r="AB33" s="223"/>
      <c r="AC33" s="223"/>
      <c r="AD33" s="223"/>
      <c r="AE33" s="223"/>
      <c r="AF33" s="223"/>
      <c r="AG33" s="223"/>
      <c r="AH33" s="223"/>
      <c r="AI33" s="223"/>
      <c r="AJ33" s="224"/>
      <c r="AK33" s="224"/>
      <c r="AL33" s="224"/>
      <c r="AM33" s="224"/>
      <c r="AN33" s="45"/>
      <c r="AO33" s="45"/>
    </row>
    <row r="34" spans="1:41" ht="14.1" customHeight="1">
      <c r="A34" s="222">
        <v>23</v>
      </c>
      <c r="B34" s="222"/>
      <c r="C34" s="222"/>
      <c r="D34" s="222"/>
      <c r="E34" s="223"/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3"/>
      <c r="R34" s="223"/>
      <c r="S34" s="223"/>
      <c r="T34" s="78"/>
      <c r="U34" s="222">
        <v>73</v>
      </c>
      <c r="V34" s="222"/>
      <c r="W34" s="222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4"/>
      <c r="AK34" s="224"/>
      <c r="AL34" s="224"/>
      <c r="AM34" s="224"/>
      <c r="AN34" s="45"/>
      <c r="AO34" s="45"/>
    </row>
    <row r="35" spans="1:41" ht="14.1" customHeight="1">
      <c r="A35" s="222">
        <v>24</v>
      </c>
      <c r="B35" s="222"/>
      <c r="C35" s="222"/>
      <c r="D35" s="222"/>
      <c r="E35" s="223"/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3"/>
      <c r="R35" s="223"/>
      <c r="S35" s="223"/>
      <c r="T35" s="78"/>
      <c r="U35" s="222">
        <v>74</v>
      </c>
      <c r="V35" s="222"/>
      <c r="W35" s="222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4"/>
      <c r="AK35" s="224"/>
      <c r="AL35" s="224"/>
      <c r="AM35" s="224"/>
      <c r="AN35" s="45"/>
      <c r="AO35" s="45"/>
    </row>
    <row r="36" spans="1:41" ht="14.1" customHeight="1">
      <c r="A36" s="222">
        <v>25</v>
      </c>
      <c r="B36" s="222"/>
      <c r="C36" s="222"/>
      <c r="D36" s="222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78"/>
      <c r="U36" s="222">
        <v>75</v>
      </c>
      <c r="V36" s="222"/>
      <c r="W36" s="222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4"/>
      <c r="AK36" s="224"/>
      <c r="AL36" s="224"/>
      <c r="AM36" s="224"/>
      <c r="AN36" s="45"/>
      <c r="AO36" s="45"/>
    </row>
    <row r="37" spans="1:41" ht="14.1" customHeight="1">
      <c r="A37" s="222">
        <v>26</v>
      </c>
      <c r="B37" s="222"/>
      <c r="C37" s="222"/>
      <c r="D37" s="222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78"/>
      <c r="U37" s="222">
        <v>76</v>
      </c>
      <c r="V37" s="222"/>
      <c r="W37" s="222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4"/>
      <c r="AK37" s="224"/>
      <c r="AL37" s="224"/>
      <c r="AM37" s="224"/>
      <c r="AN37" s="45"/>
      <c r="AO37" s="45"/>
    </row>
    <row r="38" spans="1:41" ht="14.1" customHeight="1">
      <c r="A38" s="222">
        <v>27</v>
      </c>
      <c r="B38" s="222"/>
      <c r="C38" s="222"/>
      <c r="D38" s="222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79"/>
      <c r="U38" s="222">
        <v>77</v>
      </c>
      <c r="V38" s="222"/>
      <c r="W38" s="222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4"/>
      <c r="AK38" s="224"/>
      <c r="AL38" s="224"/>
      <c r="AM38" s="224"/>
      <c r="AN38" s="45"/>
      <c r="AO38" s="45"/>
    </row>
    <row r="39" spans="1:41" ht="14.1" customHeight="1">
      <c r="A39" s="222">
        <v>28</v>
      </c>
      <c r="B39" s="222"/>
      <c r="C39" s="222"/>
      <c r="D39" s="222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80"/>
      <c r="U39" s="222">
        <v>78</v>
      </c>
      <c r="V39" s="222"/>
      <c r="W39" s="222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4"/>
      <c r="AK39" s="224"/>
      <c r="AL39" s="224"/>
      <c r="AM39" s="224"/>
      <c r="AN39" s="45"/>
      <c r="AO39" s="45"/>
    </row>
    <row r="40" spans="1:41" ht="14.1" customHeight="1">
      <c r="A40" s="222">
        <v>29</v>
      </c>
      <c r="B40" s="222"/>
      <c r="C40" s="222"/>
      <c r="D40" s="222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80"/>
      <c r="U40" s="222">
        <v>79</v>
      </c>
      <c r="V40" s="222"/>
      <c r="W40" s="222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4"/>
      <c r="AK40" s="224"/>
      <c r="AL40" s="224"/>
      <c r="AM40" s="224"/>
      <c r="AN40" s="45"/>
      <c r="AO40" s="45"/>
    </row>
    <row r="41" spans="1:41" ht="14.1" customHeight="1">
      <c r="A41" s="222">
        <v>30</v>
      </c>
      <c r="B41" s="222"/>
      <c r="C41" s="222"/>
      <c r="D41" s="222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80"/>
      <c r="U41" s="222">
        <v>80</v>
      </c>
      <c r="V41" s="222"/>
      <c r="W41" s="222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4"/>
      <c r="AK41" s="224"/>
      <c r="AL41" s="224"/>
      <c r="AM41" s="224"/>
      <c r="AN41" s="45"/>
      <c r="AO41" s="45"/>
    </row>
    <row r="42" spans="1:41" ht="14.1" customHeight="1">
      <c r="A42" s="222">
        <v>31</v>
      </c>
      <c r="B42" s="222"/>
      <c r="C42" s="222"/>
      <c r="D42" s="222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80"/>
      <c r="U42" s="222">
        <v>81</v>
      </c>
      <c r="V42" s="222"/>
      <c r="W42" s="222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4"/>
      <c r="AK42" s="224"/>
      <c r="AL42" s="224"/>
      <c r="AM42" s="224"/>
      <c r="AN42" s="45"/>
      <c r="AO42" s="45"/>
    </row>
    <row r="43" spans="1:41" ht="14.1" customHeight="1">
      <c r="A43" s="222">
        <v>32</v>
      </c>
      <c r="B43" s="222"/>
      <c r="C43" s="222"/>
      <c r="D43" s="222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80"/>
      <c r="U43" s="222">
        <v>82</v>
      </c>
      <c r="V43" s="222"/>
      <c r="W43" s="222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4"/>
      <c r="AK43" s="224"/>
      <c r="AL43" s="224"/>
      <c r="AM43" s="224"/>
      <c r="AN43" s="45"/>
      <c r="AO43" s="45"/>
    </row>
    <row r="44" spans="1:41" ht="14.1" customHeight="1">
      <c r="A44" s="222">
        <v>33</v>
      </c>
      <c r="B44" s="222"/>
      <c r="C44" s="222"/>
      <c r="D44" s="222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80"/>
      <c r="U44" s="222">
        <v>83</v>
      </c>
      <c r="V44" s="222"/>
      <c r="W44" s="222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4"/>
      <c r="AK44" s="224"/>
      <c r="AL44" s="224"/>
      <c r="AM44" s="224"/>
      <c r="AN44" s="45"/>
      <c r="AO44" s="45"/>
    </row>
    <row r="45" spans="1:41" ht="14.1" customHeight="1">
      <c r="A45" s="222">
        <v>34</v>
      </c>
      <c r="B45" s="222"/>
      <c r="C45" s="222"/>
      <c r="D45" s="222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80"/>
      <c r="U45" s="222">
        <v>84</v>
      </c>
      <c r="V45" s="222"/>
      <c r="W45" s="222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4"/>
      <c r="AK45" s="224"/>
      <c r="AL45" s="224"/>
      <c r="AM45" s="224"/>
      <c r="AN45" s="45"/>
      <c r="AO45" s="45"/>
    </row>
    <row r="46" spans="1:41" ht="14.1" customHeight="1">
      <c r="A46" s="222">
        <v>35</v>
      </c>
      <c r="B46" s="222"/>
      <c r="C46" s="222"/>
      <c r="D46" s="222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80"/>
      <c r="U46" s="222">
        <v>85</v>
      </c>
      <c r="V46" s="222"/>
      <c r="W46" s="222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4"/>
      <c r="AK46" s="224"/>
      <c r="AL46" s="224"/>
      <c r="AM46" s="224"/>
      <c r="AN46" s="45"/>
      <c r="AO46" s="45"/>
    </row>
    <row r="47" spans="1:41" ht="14.1" customHeight="1">
      <c r="A47" s="222">
        <v>36</v>
      </c>
      <c r="B47" s="222"/>
      <c r="C47" s="222"/>
      <c r="D47" s="222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80"/>
      <c r="U47" s="222">
        <v>86</v>
      </c>
      <c r="V47" s="222"/>
      <c r="W47" s="222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4"/>
      <c r="AK47" s="224"/>
      <c r="AL47" s="224"/>
      <c r="AM47" s="224"/>
      <c r="AN47" s="45"/>
      <c r="AO47" s="45"/>
    </row>
    <row r="48" spans="1:41" ht="14.1" customHeight="1">
      <c r="A48" s="222">
        <v>37</v>
      </c>
      <c r="B48" s="222"/>
      <c r="C48" s="222"/>
      <c r="D48" s="222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80"/>
      <c r="U48" s="222">
        <v>87</v>
      </c>
      <c r="V48" s="222"/>
      <c r="W48" s="222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4"/>
      <c r="AK48" s="224"/>
      <c r="AL48" s="224"/>
      <c r="AM48" s="224"/>
      <c r="AN48" s="45"/>
      <c r="AO48" s="45"/>
    </row>
    <row r="49" spans="1:41" ht="14.1" customHeight="1">
      <c r="A49" s="222">
        <v>38</v>
      </c>
      <c r="B49" s="222"/>
      <c r="C49" s="222"/>
      <c r="D49" s="222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80"/>
      <c r="U49" s="222">
        <v>88</v>
      </c>
      <c r="V49" s="222"/>
      <c r="W49" s="222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4"/>
      <c r="AK49" s="224"/>
      <c r="AL49" s="224"/>
      <c r="AM49" s="224"/>
      <c r="AN49" s="45"/>
      <c r="AO49" s="45"/>
    </row>
    <row r="50" spans="1:41" ht="14.1" customHeight="1">
      <c r="A50" s="222">
        <v>39</v>
      </c>
      <c r="B50" s="222"/>
      <c r="C50" s="222"/>
      <c r="D50" s="222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80"/>
      <c r="U50" s="222">
        <v>89</v>
      </c>
      <c r="V50" s="222"/>
      <c r="W50" s="222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4"/>
      <c r="AK50" s="224"/>
      <c r="AL50" s="224"/>
      <c r="AM50" s="224"/>
      <c r="AN50" s="45"/>
      <c r="AO50" s="45"/>
    </row>
    <row r="51" spans="1:41" ht="14.1" customHeight="1">
      <c r="A51" s="222">
        <v>40</v>
      </c>
      <c r="B51" s="222"/>
      <c r="C51" s="222"/>
      <c r="D51" s="222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80"/>
      <c r="U51" s="222">
        <v>90</v>
      </c>
      <c r="V51" s="222"/>
      <c r="W51" s="222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4"/>
      <c r="AK51" s="224"/>
      <c r="AL51" s="224"/>
      <c r="AM51" s="224"/>
      <c r="AN51" s="45"/>
      <c r="AO51" s="45"/>
    </row>
    <row r="52" spans="1:41" ht="14.1" customHeight="1">
      <c r="A52" s="222">
        <v>41</v>
      </c>
      <c r="B52" s="222"/>
      <c r="C52" s="222"/>
      <c r="D52" s="222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80"/>
      <c r="U52" s="222">
        <v>91</v>
      </c>
      <c r="V52" s="222"/>
      <c r="W52" s="222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4"/>
      <c r="AK52" s="224"/>
      <c r="AL52" s="224"/>
      <c r="AM52" s="224"/>
      <c r="AN52" s="45"/>
      <c r="AO52" s="45"/>
    </row>
    <row r="53" spans="1:41" ht="14.1" customHeight="1">
      <c r="A53" s="222">
        <v>42</v>
      </c>
      <c r="B53" s="222"/>
      <c r="C53" s="222"/>
      <c r="D53" s="222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80"/>
      <c r="U53" s="222">
        <v>92</v>
      </c>
      <c r="V53" s="222"/>
      <c r="W53" s="222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4"/>
      <c r="AK53" s="224"/>
      <c r="AL53" s="224"/>
      <c r="AM53" s="224"/>
      <c r="AN53" s="45"/>
      <c r="AO53" s="45"/>
    </row>
    <row r="54" spans="1:41" ht="14.1" customHeight="1">
      <c r="A54" s="222">
        <v>43</v>
      </c>
      <c r="B54" s="222"/>
      <c r="C54" s="222"/>
      <c r="D54" s="222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80"/>
      <c r="U54" s="222">
        <v>93</v>
      </c>
      <c r="V54" s="222"/>
      <c r="W54" s="222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4"/>
      <c r="AK54" s="224"/>
      <c r="AL54" s="224"/>
      <c r="AM54" s="224"/>
      <c r="AN54" s="45"/>
      <c r="AO54" s="45"/>
    </row>
    <row r="55" spans="1:41" ht="14.1" customHeight="1">
      <c r="A55" s="222">
        <v>44</v>
      </c>
      <c r="B55" s="222"/>
      <c r="C55" s="222"/>
      <c r="D55" s="222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80"/>
      <c r="U55" s="222">
        <v>94</v>
      </c>
      <c r="V55" s="222"/>
      <c r="W55" s="222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4"/>
      <c r="AK55" s="224"/>
      <c r="AL55" s="224"/>
      <c r="AM55" s="224"/>
      <c r="AN55" s="45"/>
      <c r="AO55" s="45"/>
    </row>
    <row r="56" spans="1:41" ht="14.1" customHeight="1">
      <c r="A56" s="222">
        <v>45</v>
      </c>
      <c r="B56" s="222"/>
      <c r="C56" s="222"/>
      <c r="D56" s="222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80"/>
      <c r="U56" s="222">
        <v>95</v>
      </c>
      <c r="V56" s="222"/>
      <c r="W56" s="222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4"/>
      <c r="AK56" s="224"/>
      <c r="AL56" s="224"/>
      <c r="AM56" s="224"/>
      <c r="AN56" s="45"/>
      <c r="AO56" s="45"/>
    </row>
    <row r="57" spans="1:41" ht="14.1" customHeight="1">
      <c r="A57" s="222">
        <v>46</v>
      </c>
      <c r="B57" s="222"/>
      <c r="C57" s="222"/>
      <c r="D57" s="222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80"/>
      <c r="U57" s="222">
        <v>96</v>
      </c>
      <c r="V57" s="222"/>
      <c r="W57" s="222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4"/>
      <c r="AK57" s="224"/>
      <c r="AL57" s="224"/>
      <c r="AM57" s="224"/>
      <c r="AN57" s="45"/>
      <c r="AO57" s="45"/>
    </row>
    <row r="58" spans="1:41" ht="14.1" customHeight="1">
      <c r="A58" s="222">
        <v>47</v>
      </c>
      <c r="B58" s="222"/>
      <c r="C58" s="222"/>
      <c r="D58" s="222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80"/>
      <c r="U58" s="222">
        <v>97</v>
      </c>
      <c r="V58" s="222"/>
      <c r="W58" s="222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4"/>
      <c r="AK58" s="224"/>
      <c r="AL58" s="224"/>
      <c r="AM58" s="224"/>
      <c r="AN58" s="45"/>
      <c r="AO58" s="45"/>
    </row>
    <row r="59" spans="1:41" ht="14.1" customHeight="1">
      <c r="A59" s="222">
        <v>48</v>
      </c>
      <c r="B59" s="222"/>
      <c r="C59" s="222"/>
      <c r="D59" s="222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80"/>
      <c r="U59" s="222">
        <v>98</v>
      </c>
      <c r="V59" s="222"/>
      <c r="W59" s="222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4"/>
      <c r="AK59" s="224"/>
      <c r="AL59" s="224"/>
      <c r="AM59" s="224"/>
      <c r="AN59" s="45"/>
      <c r="AO59" s="45"/>
    </row>
    <row r="60" spans="1:41" ht="14.1" customHeight="1">
      <c r="A60" s="222">
        <v>49</v>
      </c>
      <c r="B60" s="222"/>
      <c r="C60" s="222"/>
      <c r="D60" s="222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80"/>
      <c r="U60" s="222">
        <v>99</v>
      </c>
      <c r="V60" s="222"/>
      <c r="W60" s="222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4"/>
      <c r="AK60" s="224"/>
      <c r="AL60" s="224"/>
      <c r="AM60" s="224"/>
      <c r="AN60" s="45"/>
      <c r="AO60" s="45"/>
    </row>
    <row r="61" spans="1:41" ht="14.1" customHeight="1">
      <c r="A61" s="222">
        <v>50</v>
      </c>
      <c r="B61" s="222"/>
      <c r="C61" s="222"/>
      <c r="D61" s="222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80"/>
      <c r="U61" s="222">
        <v>100</v>
      </c>
      <c r="V61" s="222"/>
      <c r="W61" s="222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4"/>
      <c r="AK61" s="224"/>
      <c r="AL61" s="224"/>
      <c r="AM61" s="224"/>
      <c r="AN61" s="45"/>
      <c r="AO61" s="45"/>
    </row>
    <row r="62" spans="1:4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</row>
    <row r="63" spans="1:41">
      <c r="A63" s="45"/>
    </row>
    <row r="65" spans="17:30">
      <c r="Q65" s="45"/>
      <c r="AD65" s="45"/>
    </row>
    <row r="66" spans="17:30">
      <c r="Q66" s="45"/>
    </row>
    <row r="67" spans="17:30">
      <c r="Q67" s="45"/>
    </row>
  </sheetData>
  <mergeCells count="636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</mergeCells>
  <printOptions horizontalCentered="1" gridLinesSet="0"/>
  <pageMargins left="0.5" right="0.5" top="0.5" bottom="0.5" header="0" footer="0"/>
  <pageSetup paperSize="9" scale="79" fitToHeight="0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view="pageBreakPreview" topLeftCell="A31" zoomScaleNormal="100" zoomScaleSheetLayoutView="100" workbookViewId="0">
      <selection activeCell="K5" sqref="Y5"/>
    </sheetView>
  </sheetViews>
  <sheetFormatPr defaultRowHeight="12.75"/>
  <cols>
    <col min="1" max="1" width="4" style="81" customWidth="1"/>
    <col min="2" max="2" width="66.85546875" style="81" customWidth="1"/>
    <col min="3" max="3" width="62.5703125" style="81" customWidth="1"/>
    <col min="4" max="4" width="20.7109375" style="81" customWidth="1"/>
    <col min="5" max="16384" width="9.140625" style="81"/>
  </cols>
  <sheetData>
    <row r="1" spans="1:4" ht="200.1" customHeight="1" thickBot="1">
      <c r="A1" s="251"/>
      <c r="B1" s="252"/>
      <c r="C1" s="253"/>
      <c r="D1" s="107"/>
    </row>
    <row r="3" spans="1:4" ht="15.75">
      <c r="B3" s="82" t="s">
        <v>109</v>
      </c>
    </row>
    <row r="4" spans="1:4" ht="15.75">
      <c r="B4" s="83" t="s">
        <v>110</v>
      </c>
    </row>
    <row r="5" spans="1:4" ht="15.75">
      <c r="B5" s="84" t="s">
        <v>111</v>
      </c>
    </row>
    <row r="8" spans="1:4" ht="15.75">
      <c r="B8" s="82" t="s">
        <v>112</v>
      </c>
    </row>
    <row r="9" spans="1:4" ht="15.75">
      <c r="B9" s="84" t="s">
        <v>113</v>
      </c>
    </row>
    <row r="10" spans="1:4" ht="15.75">
      <c r="B10" s="84" t="s">
        <v>113</v>
      </c>
    </row>
    <row r="11" spans="1:4" ht="15.75">
      <c r="B11" s="84" t="s">
        <v>114</v>
      </c>
    </row>
    <row r="12" spans="1:4" ht="15.75">
      <c r="B12" s="84" t="s">
        <v>115</v>
      </c>
    </row>
    <row r="15" spans="1:4" ht="15.75">
      <c r="B15" s="82" t="s">
        <v>116</v>
      </c>
    </row>
    <row r="16" spans="1:4" ht="15.75">
      <c r="B16" s="83" t="s">
        <v>117</v>
      </c>
    </row>
    <row r="17" spans="2:3" ht="15.75">
      <c r="B17" s="83" t="s">
        <v>118</v>
      </c>
    </row>
    <row r="20" spans="2:3" ht="15.75">
      <c r="B20" s="82" t="s">
        <v>119</v>
      </c>
    </row>
    <row r="21" spans="2:3" ht="15.75">
      <c r="B21" s="84" t="s">
        <v>120</v>
      </c>
    </row>
    <row r="22" spans="2:3" ht="15.75">
      <c r="B22" s="84" t="s">
        <v>121</v>
      </c>
    </row>
    <row r="23" spans="2:3" ht="15.75">
      <c r="B23" s="84" t="s">
        <v>122</v>
      </c>
    </row>
    <row r="24" spans="2:3" ht="15.75">
      <c r="B24" s="84"/>
    </row>
    <row r="26" spans="2:3" ht="16.5" thickBot="1">
      <c r="B26" s="82" t="s">
        <v>123</v>
      </c>
    </row>
    <row r="27" spans="2:3">
      <c r="B27" s="111" t="s">
        <v>124</v>
      </c>
      <c r="C27" s="112" t="s">
        <v>125</v>
      </c>
    </row>
    <row r="28" spans="2:3">
      <c r="B28" s="85" t="s">
        <v>126</v>
      </c>
      <c r="C28" s="86">
        <v>1</v>
      </c>
    </row>
    <row r="29" spans="2:3">
      <c r="B29" s="85" t="s">
        <v>127</v>
      </c>
      <c r="C29" s="86">
        <v>0.97</v>
      </c>
    </row>
    <row r="30" spans="2:3" ht="13.5" thickBot="1">
      <c r="B30" s="87" t="s">
        <v>128</v>
      </c>
      <c r="C30" s="88">
        <v>0.94</v>
      </c>
    </row>
    <row r="33" spans="2:4" ht="15.75" customHeight="1">
      <c r="B33" s="249" t="s">
        <v>129</v>
      </c>
      <c r="C33" s="249"/>
    </row>
    <row r="34" spans="2:4">
      <c r="B34" s="249"/>
      <c r="C34" s="249"/>
    </row>
    <row r="36" spans="2:4" ht="15.75">
      <c r="B36" s="82" t="s">
        <v>130</v>
      </c>
    </row>
    <row r="37" spans="2:4" ht="15.75">
      <c r="B37" s="84" t="s">
        <v>131</v>
      </c>
      <c r="C37" s="114"/>
    </row>
    <row r="38" spans="2:4" ht="15.75">
      <c r="B38" s="84" t="s">
        <v>132</v>
      </c>
      <c r="C38" s="114"/>
    </row>
    <row r="39" spans="2:4" ht="15.75">
      <c r="B39" s="84" t="s">
        <v>133</v>
      </c>
      <c r="C39" s="114"/>
    </row>
    <row r="40" spans="2:4" ht="15.75">
      <c r="B40" s="84" t="s">
        <v>134</v>
      </c>
      <c r="C40" s="114"/>
    </row>
    <row r="41" spans="2:4" ht="15.75">
      <c r="B41" s="84" t="s">
        <v>135</v>
      </c>
      <c r="C41" s="114"/>
    </row>
    <row r="42" spans="2:4" ht="15.75">
      <c r="B42" s="84" t="s">
        <v>136</v>
      </c>
      <c r="C42" s="114"/>
    </row>
    <row r="43" spans="2:4" ht="15.75">
      <c r="B43" s="84" t="s">
        <v>137</v>
      </c>
      <c r="C43" s="114"/>
    </row>
    <row r="44" spans="2:4" ht="15.75">
      <c r="B44" s="84" t="s">
        <v>193</v>
      </c>
      <c r="C44" s="114"/>
    </row>
    <row r="45" spans="2:4" ht="15.75" customHeight="1">
      <c r="B45" s="250" t="s">
        <v>171</v>
      </c>
      <c r="C45" s="250"/>
    </row>
    <row r="46" spans="2:4" ht="15.75" customHeight="1">
      <c r="B46" s="250"/>
      <c r="C46" s="250"/>
    </row>
    <row r="47" spans="2:4" ht="18" customHeight="1">
      <c r="B47" s="250" t="s">
        <v>192</v>
      </c>
      <c r="C47" s="250"/>
      <c r="D47" s="89"/>
    </row>
    <row r="48" spans="2:4" ht="18" customHeight="1">
      <c r="B48" s="250"/>
      <c r="C48" s="250"/>
      <c r="D48" s="89"/>
    </row>
    <row r="49" spans="2:3" ht="18" customHeight="1">
      <c r="B49" s="250" t="s">
        <v>172</v>
      </c>
      <c r="C49" s="250"/>
    </row>
    <row r="50" spans="2:3" ht="18" customHeight="1">
      <c r="B50" s="250"/>
      <c r="C50" s="250"/>
    </row>
    <row r="51" spans="2:3" ht="15.75">
      <c r="B51" s="84"/>
    </row>
  </sheetData>
  <mergeCells count="5">
    <mergeCell ref="B33:C34"/>
    <mergeCell ref="B45:C46"/>
    <mergeCell ref="A1:C1"/>
    <mergeCell ref="B47:C48"/>
    <mergeCell ref="B49:C50"/>
  </mergeCells>
  <printOptions horizontalCentered="1"/>
  <pageMargins left="0.5" right="0.5" top="0.5" bottom="0.5" header="0" footer="0"/>
  <pageSetup paperSize="9" scale="70" firstPageNumber="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7"/>
  <sheetViews>
    <sheetView showGridLines="0" view="pageBreakPreview" topLeftCell="A7" zoomScale="130" zoomScaleNormal="100" zoomScaleSheetLayoutView="130" workbookViewId="0">
      <selection activeCell="K5" sqref="Y5"/>
    </sheetView>
  </sheetViews>
  <sheetFormatPr defaultRowHeight="12.75"/>
  <cols>
    <col min="1" max="10" width="2" style="46" customWidth="1"/>
    <col min="11" max="11" width="2.140625" style="46" customWidth="1"/>
    <col min="12" max="12" width="4.140625" style="46" customWidth="1"/>
    <col min="13" max="13" width="3" style="46" customWidth="1"/>
    <col min="14" max="14" width="5.85546875" style="46" customWidth="1"/>
    <col min="15" max="15" width="3" style="46" customWidth="1"/>
    <col min="16" max="16" width="5.5703125" style="46" customWidth="1"/>
    <col min="17" max="17" width="5.140625" style="46" customWidth="1"/>
    <col min="18" max="18" width="4" style="46" customWidth="1"/>
    <col min="19" max="20" width="2.85546875" style="46" customWidth="1"/>
    <col min="21" max="22" width="3.85546875" style="46" customWidth="1"/>
    <col min="23" max="25" width="2.42578125" style="46" customWidth="1"/>
    <col min="26" max="26" width="3.28515625" style="46" customWidth="1"/>
    <col min="27" max="27" width="3" style="46" customWidth="1"/>
    <col min="28" max="28" width="1.5703125" style="46" customWidth="1"/>
    <col min="29" max="38" width="2.42578125" style="46" customWidth="1"/>
    <col min="39" max="39" width="1.7109375" style="46" customWidth="1"/>
    <col min="40" max="16384" width="9.140625" style="46"/>
  </cols>
  <sheetData>
    <row r="1" spans="1:40" s="40" customFormat="1" ht="15" customHeight="1">
      <c r="A1" s="37" t="s">
        <v>58</v>
      </c>
      <c r="B1" s="192" t="s">
        <v>59</v>
      </c>
      <c r="C1" s="193"/>
      <c r="D1" s="193"/>
      <c r="E1" s="193"/>
      <c r="F1" s="193"/>
      <c r="G1" s="193"/>
      <c r="H1" s="193"/>
      <c r="I1" s="193"/>
      <c r="J1" s="194"/>
      <c r="K1" s="254" t="s">
        <v>157</v>
      </c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6"/>
      <c r="AC1" s="204"/>
      <c r="AD1" s="263"/>
      <c r="AE1" s="263"/>
      <c r="AF1" s="263"/>
      <c r="AG1" s="263"/>
      <c r="AH1" s="263"/>
      <c r="AI1" s="263"/>
      <c r="AJ1" s="263"/>
      <c r="AK1" s="263"/>
      <c r="AL1" s="264"/>
      <c r="AM1" s="38"/>
      <c r="AN1" s="39"/>
    </row>
    <row r="2" spans="1:40" s="40" customFormat="1" ht="15" customHeight="1">
      <c r="A2" s="37"/>
      <c r="B2" s="195"/>
      <c r="C2" s="196"/>
      <c r="D2" s="196"/>
      <c r="E2" s="196"/>
      <c r="F2" s="196"/>
      <c r="G2" s="196"/>
      <c r="H2" s="196"/>
      <c r="I2" s="196"/>
      <c r="J2" s="197"/>
      <c r="K2" s="257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9"/>
      <c r="AC2" s="265"/>
      <c r="AD2" s="266"/>
      <c r="AE2" s="266"/>
      <c r="AF2" s="266"/>
      <c r="AG2" s="266"/>
      <c r="AH2" s="266"/>
      <c r="AI2" s="266"/>
      <c r="AJ2" s="266"/>
      <c r="AK2" s="266"/>
      <c r="AL2" s="267"/>
      <c r="AM2" s="38"/>
      <c r="AN2" s="39"/>
    </row>
    <row r="3" spans="1:40" s="40" customFormat="1" ht="15" customHeight="1">
      <c r="A3" s="37"/>
      <c r="B3" s="195"/>
      <c r="C3" s="196"/>
      <c r="D3" s="196"/>
      <c r="E3" s="196"/>
      <c r="F3" s="196"/>
      <c r="G3" s="196"/>
      <c r="H3" s="196"/>
      <c r="I3" s="196"/>
      <c r="J3" s="197"/>
      <c r="K3" s="257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9"/>
      <c r="AC3" s="265"/>
      <c r="AD3" s="266"/>
      <c r="AE3" s="266"/>
      <c r="AF3" s="266"/>
      <c r="AG3" s="266"/>
      <c r="AH3" s="266"/>
      <c r="AI3" s="266"/>
      <c r="AJ3" s="266"/>
      <c r="AK3" s="266"/>
      <c r="AL3" s="267"/>
      <c r="AM3" s="38"/>
      <c r="AN3" s="39"/>
    </row>
    <row r="4" spans="1:40" s="40" customFormat="1" ht="49.5" customHeight="1">
      <c r="A4" s="37"/>
      <c r="B4" s="195"/>
      <c r="C4" s="196"/>
      <c r="D4" s="196"/>
      <c r="E4" s="196"/>
      <c r="F4" s="196"/>
      <c r="G4" s="196"/>
      <c r="H4" s="196"/>
      <c r="I4" s="196"/>
      <c r="J4" s="197"/>
      <c r="K4" s="260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2"/>
      <c r="AC4" s="265"/>
      <c r="AD4" s="266"/>
      <c r="AE4" s="266"/>
      <c r="AF4" s="266"/>
      <c r="AG4" s="266"/>
      <c r="AH4" s="266"/>
      <c r="AI4" s="266"/>
      <c r="AJ4" s="266"/>
      <c r="AK4" s="266"/>
      <c r="AL4" s="267"/>
      <c r="AM4" s="38"/>
      <c r="AN4" s="39"/>
    </row>
    <row r="5" spans="1:40" s="40" customFormat="1" ht="15" customHeight="1">
      <c r="A5" s="37"/>
      <c r="B5" s="195"/>
      <c r="C5" s="196"/>
      <c r="D5" s="196"/>
      <c r="E5" s="196"/>
      <c r="F5" s="196"/>
      <c r="G5" s="196"/>
      <c r="H5" s="196"/>
      <c r="I5" s="196"/>
      <c r="J5" s="197"/>
      <c r="K5" s="213" t="s">
        <v>168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5"/>
      <c r="AC5" s="265"/>
      <c r="AD5" s="266"/>
      <c r="AE5" s="266"/>
      <c r="AF5" s="266"/>
      <c r="AG5" s="266"/>
      <c r="AH5" s="266"/>
      <c r="AI5" s="266"/>
      <c r="AJ5" s="266"/>
      <c r="AK5" s="266"/>
      <c r="AL5" s="267"/>
      <c r="AM5" s="38"/>
      <c r="AN5" s="39"/>
    </row>
    <row r="6" spans="1:40" s="40" customFormat="1" ht="6.75" customHeight="1">
      <c r="A6" s="37"/>
      <c r="B6" s="198"/>
      <c r="C6" s="199"/>
      <c r="D6" s="199"/>
      <c r="E6" s="199"/>
      <c r="F6" s="199"/>
      <c r="G6" s="199"/>
      <c r="H6" s="199"/>
      <c r="I6" s="199"/>
      <c r="J6" s="200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8"/>
      <c r="AC6" s="268"/>
      <c r="AD6" s="269"/>
      <c r="AE6" s="269"/>
      <c r="AF6" s="269"/>
      <c r="AG6" s="269"/>
      <c r="AH6" s="269"/>
      <c r="AI6" s="269"/>
      <c r="AJ6" s="269"/>
      <c r="AK6" s="269"/>
      <c r="AL6" s="270"/>
      <c r="AM6" s="38"/>
      <c r="AN6" s="39"/>
    </row>
    <row r="7" spans="1:40" s="40" customFormat="1" ht="18.75" customHeight="1">
      <c r="A7" s="39"/>
      <c r="B7" s="271" t="s">
        <v>61</v>
      </c>
      <c r="C7" s="272"/>
      <c r="D7" s="272"/>
      <c r="E7" s="272"/>
      <c r="F7" s="272"/>
      <c r="G7" s="272"/>
      <c r="H7" s="272"/>
      <c r="I7" s="272"/>
      <c r="J7" s="273"/>
      <c r="K7" s="163" t="s">
        <v>62</v>
      </c>
      <c r="L7" s="163"/>
      <c r="M7" s="163" t="s">
        <v>63</v>
      </c>
      <c r="N7" s="163"/>
      <c r="O7" s="163" t="s">
        <v>64</v>
      </c>
      <c r="P7" s="163"/>
      <c r="Q7" s="163" t="s">
        <v>65</v>
      </c>
      <c r="R7" s="163"/>
      <c r="S7" s="163" t="s">
        <v>66</v>
      </c>
      <c r="T7" s="163"/>
      <c r="U7" s="163" t="s">
        <v>67</v>
      </c>
      <c r="V7" s="163"/>
      <c r="W7" s="164" t="s">
        <v>68</v>
      </c>
      <c r="X7" s="164"/>
      <c r="Y7" s="164"/>
      <c r="Z7" s="165" t="s">
        <v>69</v>
      </c>
      <c r="AA7" s="165"/>
      <c r="AB7" s="165"/>
      <c r="AC7" s="166" t="s">
        <v>175</v>
      </c>
      <c r="AD7" s="242"/>
      <c r="AE7" s="242"/>
      <c r="AF7" s="242"/>
      <c r="AG7" s="242"/>
      <c r="AH7" s="242"/>
      <c r="AI7" s="242"/>
      <c r="AJ7" s="242"/>
      <c r="AK7" s="242"/>
      <c r="AL7" s="243"/>
      <c r="AM7" s="41"/>
      <c r="AN7" s="39"/>
    </row>
    <row r="8" spans="1:40" s="40" customFormat="1" ht="21" customHeight="1" thickBot="1">
      <c r="A8" s="42"/>
      <c r="B8" s="172" t="s">
        <v>70</v>
      </c>
      <c r="C8" s="173"/>
      <c r="D8" s="173"/>
      <c r="E8" s="173"/>
      <c r="F8" s="173"/>
      <c r="G8" s="173"/>
      <c r="H8" s="173"/>
      <c r="I8" s="173"/>
      <c r="J8" s="174"/>
      <c r="K8" s="175" t="s">
        <v>71</v>
      </c>
      <c r="L8" s="176"/>
      <c r="M8" s="177" t="s">
        <v>72</v>
      </c>
      <c r="N8" s="178"/>
      <c r="O8" s="175" t="s">
        <v>73</v>
      </c>
      <c r="P8" s="176"/>
      <c r="Q8" s="177" t="s">
        <v>74</v>
      </c>
      <c r="R8" s="178"/>
      <c r="S8" s="175" t="s">
        <v>106</v>
      </c>
      <c r="T8" s="176"/>
      <c r="U8" s="175" t="s">
        <v>75</v>
      </c>
      <c r="V8" s="176"/>
      <c r="W8" s="179" t="s">
        <v>107</v>
      </c>
      <c r="X8" s="180"/>
      <c r="Y8" s="181"/>
      <c r="Z8" s="182" t="s">
        <v>103</v>
      </c>
      <c r="AA8" s="183"/>
      <c r="AB8" s="184"/>
      <c r="AC8" s="244"/>
      <c r="AD8" s="245"/>
      <c r="AE8" s="245"/>
      <c r="AF8" s="245"/>
      <c r="AG8" s="245"/>
      <c r="AH8" s="245"/>
      <c r="AI8" s="245"/>
      <c r="AJ8" s="245"/>
      <c r="AK8" s="245"/>
      <c r="AL8" s="246"/>
      <c r="AM8" s="41"/>
      <c r="AN8" s="39"/>
    </row>
    <row r="9" spans="1:40" s="40" customFormat="1" ht="15" customHeight="1" thickBot="1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39"/>
    </row>
    <row r="10" spans="1:40" s="40" customFormat="1" ht="23.1" customHeight="1">
      <c r="A10" s="43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2"/>
      <c r="AM10" s="44"/>
      <c r="AN10" s="39"/>
    </row>
    <row r="11" spans="1:40" s="40" customFormat="1" ht="23.1" customHeight="1">
      <c r="A11" s="44"/>
      <c r="B11" s="9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94"/>
      <c r="AM11" s="44"/>
      <c r="AN11" s="39"/>
    </row>
    <row r="12" spans="1:40" s="39" customFormat="1" ht="23.1" customHeight="1">
      <c r="A12" s="44"/>
      <c r="B12" s="93"/>
      <c r="C12" s="95" t="s">
        <v>138</v>
      </c>
      <c r="E12" s="96"/>
      <c r="F12" s="96"/>
      <c r="G12" s="96"/>
      <c r="H12" s="96"/>
      <c r="I12" s="96"/>
      <c r="J12" s="96"/>
      <c r="K12" s="97" t="s">
        <v>139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43"/>
      <c r="AG12" s="43"/>
      <c r="AH12" s="43"/>
      <c r="AI12" s="43"/>
      <c r="AJ12" s="43"/>
      <c r="AK12" s="43"/>
      <c r="AL12" s="94"/>
      <c r="AM12" s="44"/>
    </row>
    <row r="13" spans="1:40" s="40" customFormat="1" ht="23.1" customHeight="1">
      <c r="A13" s="44"/>
      <c r="B13" s="93"/>
      <c r="C13" s="99"/>
      <c r="D13" s="96"/>
      <c r="E13" s="96"/>
      <c r="F13" s="96"/>
      <c r="G13" s="96"/>
      <c r="H13" s="96"/>
      <c r="I13" s="96"/>
      <c r="J13" s="96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43"/>
      <c r="AG13" s="43"/>
      <c r="AH13" s="43"/>
      <c r="AI13" s="43"/>
      <c r="AJ13" s="43"/>
      <c r="AK13" s="43"/>
      <c r="AL13" s="94"/>
      <c r="AM13" s="44"/>
      <c r="AN13" s="39"/>
    </row>
    <row r="14" spans="1:40" ht="23.1" customHeight="1">
      <c r="A14" s="44"/>
      <c r="B14" s="93"/>
      <c r="C14" s="95" t="s">
        <v>140</v>
      </c>
      <c r="D14" s="45"/>
      <c r="E14" s="45"/>
      <c r="F14" s="96"/>
      <c r="G14" s="96"/>
      <c r="H14" s="96"/>
      <c r="I14" s="96"/>
      <c r="J14" s="96"/>
      <c r="K14" s="100" t="s">
        <v>141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94"/>
      <c r="AM14" s="44"/>
      <c r="AN14" s="45"/>
    </row>
    <row r="15" spans="1:40" ht="23.1" customHeight="1">
      <c r="A15" s="44"/>
      <c r="B15" s="93"/>
      <c r="C15" s="43"/>
      <c r="D15" s="43"/>
      <c r="E15" s="45"/>
      <c r="F15" s="96"/>
      <c r="G15" s="96"/>
      <c r="H15" s="96"/>
      <c r="I15" s="96"/>
      <c r="J15" s="96"/>
      <c r="K15" s="96"/>
      <c r="L15" s="45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43"/>
      <c r="AH15" s="43"/>
      <c r="AI15" s="43"/>
      <c r="AJ15" s="43"/>
      <c r="AK15" s="43"/>
      <c r="AL15" s="94"/>
      <c r="AM15" s="44"/>
      <c r="AN15" s="45"/>
    </row>
    <row r="16" spans="1:40" ht="23.1" customHeight="1">
      <c r="A16" s="44"/>
      <c r="B16" s="93"/>
      <c r="C16" s="95" t="s">
        <v>142</v>
      </c>
      <c r="D16" s="43"/>
      <c r="E16" s="96"/>
      <c r="F16" s="96"/>
      <c r="G16" s="96"/>
      <c r="H16" s="96"/>
      <c r="I16" s="96"/>
      <c r="J16" s="96"/>
      <c r="K16" s="100" t="s">
        <v>143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43"/>
      <c r="AH16" s="43"/>
      <c r="AI16" s="43"/>
      <c r="AJ16" s="43"/>
      <c r="AK16" s="43"/>
      <c r="AL16" s="94"/>
      <c r="AM16" s="44"/>
      <c r="AN16" s="45"/>
    </row>
    <row r="17" spans="1:40" ht="23.1" customHeight="1">
      <c r="A17" s="44"/>
      <c r="B17" s="101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3"/>
      <c r="AM17" s="44"/>
      <c r="AN17" s="45"/>
    </row>
    <row r="18" spans="1:40" ht="23.1" customHeight="1">
      <c r="A18" s="44"/>
      <c r="B18" s="104"/>
      <c r="C18" s="95" t="s">
        <v>144</v>
      </c>
      <c r="D18" s="102"/>
      <c r="E18" s="102"/>
      <c r="F18" s="102"/>
      <c r="G18" s="102"/>
      <c r="H18" s="102"/>
      <c r="I18" s="102"/>
      <c r="J18" s="102"/>
      <c r="K18" s="100" t="s">
        <v>145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3"/>
      <c r="AM18" s="44"/>
      <c r="AN18" s="45"/>
    </row>
    <row r="19" spans="1:40" ht="23.1" customHeight="1">
      <c r="A19" s="44"/>
      <c r="B19" s="104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3"/>
      <c r="AM19" s="44"/>
      <c r="AN19" s="45"/>
    </row>
    <row r="20" spans="1:40" ht="23.1" customHeight="1">
      <c r="A20" s="44"/>
      <c r="B20" s="104"/>
      <c r="C20" s="95" t="s">
        <v>146</v>
      </c>
      <c r="D20" s="102"/>
      <c r="E20" s="102"/>
      <c r="F20" s="102"/>
      <c r="G20" s="102"/>
      <c r="H20" s="102"/>
      <c r="I20" s="102"/>
      <c r="J20" s="102"/>
      <c r="K20" s="100" t="s">
        <v>147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3"/>
      <c r="AM20" s="44"/>
      <c r="AN20" s="45"/>
    </row>
    <row r="21" spans="1:40" ht="23.1" customHeight="1">
      <c r="A21" s="47"/>
      <c r="B21" s="104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3"/>
      <c r="AM21" s="48"/>
      <c r="AN21" s="45"/>
    </row>
    <row r="22" spans="1:40" ht="23.1" customHeight="1">
      <c r="A22" s="48"/>
      <c r="B22" s="104"/>
      <c r="C22" s="95" t="s">
        <v>148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3"/>
      <c r="AM22" s="48"/>
      <c r="AN22" s="45"/>
    </row>
    <row r="23" spans="1:40" ht="23.1" customHeight="1">
      <c r="A23" s="48"/>
      <c r="B23" s="104"/>
      <c r="C23" s="102"/>
      <c r="D23" s="102"/>
      <c r="E23" s="102"/>
      <c r="F23" s="102"/>
      <c r="G23" s="102"/>
      <c r="H23" s="102"/>
      <c r="I23" s="45"/>
      <c r="J23" s="102"/>
      <c r="K23" s="100" t="s">
        <v>149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3"/>
      <c r="AM23" s="48"/>
      <c r="AN23" s="45"/>
    </row>
    <row r="24" spans="1:40" ht="23.1" customHeight="1">
      <c r="A24" s="48"/>
      <c r="B24" s="104"/>
      <c r="C24" s="102"/>
      <c r="D24" s="102"/>
      <c r="E24" s="102"/>
      <c r="F24" s="102"/>
      <c r="G24" s="102"/>
      <c r="H24" s="102"/>
      <c r="I24" s="102"/>
      <c r="J24" s="102"/>
      <c r="K24" s="100" t="s">
        <v>150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3"/>
      <c r="AM24" s="48"/>
      <c r="AN24" s="45"/>
    </row>
    <row r="25" spans="1:40" s="59" customFormat="1" ht="23.1" customHeight="1">
      <c r="A25" s="55"/>
      <c r="B25" s="61"/>
      <c r="C25" s="62"/>
      <c r="D25" s="62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6"/>
      <c r="AM25" s="58"/>
    </row>
    <row r="26" spans="1:40" s="45" customFormat="1" ht="23.1" customHeight="1">
      <c r="A26" s="60"/>
      <c r="B26" s="61"/>
      <c r="C26" s="95" t="s">
        <v>151</v>
      </c>
      <c r="D26" s="62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6"/>
      <c r="AM26" s="63"/>
    </row>
    <row r="27" spans="1:40" s="45" customFormat="1" ht="22.5" customHeight="1">
      <c r="A27" s="60"/>
      <c r="B27" s="61"/>
      <c r="C27" s="62"/>
      <c r="D27" s="62"/>
      <c r="E27" s="105"/>
      <c r="F27" s="105"/>
      <c r="G27" s="105"/>
      <c r="H27" s="105"/>
      <c r="I27" s="105"/>
      <c r="J27" s="105"/>
      <c r="K27" s="100" t="s">
        <v>152</v>
      </c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6"/>
      <c r="AM27" s="63"/>
    </row>
    <row r="28" spans="1:40" s="45" customFormat="1" ht="22.5" customHeight="1">
      <c r="A28" s="60"/>
      <c r="B28" s="61"/>
      <c r="C28" s="62"/>
      <c r="D28" s="62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6"/>
      <c r="AM28" s="63"/>
    </row>
    <row r="29" spans="1:40" s="45" customFormat="1" ht="22.5" customHeight="1">
      <c r="A29" s="60"/>
      <c r="B29" s="61"/>
      <c r="C29" s="100" t="s">
        <v>153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5"/>
      <c r="AH29" s="105"/>
      <c r="AI29" s="105"/>
      <c r="AJ29" s="105"/>
      <c r="AK29" s="105"/>
      <c r="AL29" s="106"/>
      <c r="AM29" s="63"/>
    </row>
    <row r="30" spans="1:40" s="45" customFormat="1" ht="22.5" customHeight="1">
      <c r="A30" s="60"/>
      <c r="B30" s="61"/>
      <c r="C30" s="100" t="s">
        <v>154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5"/>
      <c r="AH30" s="105"/>
      <c r="AI30" s="105"/>
      <c r="AJ30" s="105"/>
      <c r="AK30" s="105"/>
      <c r="AL30" s="106"/>
      <c r="AM30" s="63"/>
    </row>
    <row r="31" spans="1:40" s="45" customFormat="1" ht="22.5" customHeight="1">
      <c r="A31" s="60"/>
      <c r="B31" s="61"/>
      <c r="C31" s="100" t="s">
        <v>155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5"/>
      <c r="AH31" s="105"/>
      <c r="AI31" s="105"/>
      <c r="AJ31" s="105"/>
      <c r="AK31" s="105"/>
      <c r="AL31" s="106"/>
      <c r="AM31" s="63"/>
    </row>
    <row r="32" spans="1:40" s="45" customFormat="1" ht="22.5" customHeight="1">
      <c r="A32" s="60"/>
      <c r="B32" s="61"/>
      <c r="C32" s="100" t="s">
        <v>156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5"/>
      <c r="AH32" s="105"/>
      <c r="AI32" s="105"/>
      <c r="AJ32" s="105"/>
      <c r="AK32" s="105"/>
      <c r="AL32" s="106"/>
      <c r="AM32" s="63"/>
    </row>
    <row r="33" spans="1:41">
      <c r="A33" s="45"/>
      <c r="B33" s="68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69"/>
      <c r="AM33" s="45"/>
      <c r="AN33" s="45"/>
    </row>
    <row r="34" spans="1:41" ht="13.5" thickBot="1">
      <c r="A34" s="45"/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2"/>
      <c r="AM34" s="45"/>
      <c r="AN34" s="45"/>
    </row>
    <row r="35" spans="1:4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45"/>
      <c r="AK35" s="45"/>
      <c r="AL35" s="45"/>
      <c r="AM35" s="45"/>
      <c r="AN35" s="45"/>
      <c r="AO35" s="45"/>
    </row>
    <row r="36" spans="1:4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</row>
    <row r="37" spans="1:41"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</row>
  </sheetData>
  <mergeCells count="28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W8:Y8"/>
    <mergeCell ref="Z8:AB8"/>
    <mergeCell ref="A9:AM9"/>
    <mergeCell ref="Q35:T35"/>
    <mergeCell ref="U35:X35"/>
    <mergeCell ref="Y35:AC35"/>
    <mergeCell ref="AD35:AI35"/>
    <mergeCell ref="M8:N8"/>
    <mergeCell ref="O8:P8"/>
    <mergeCell ref="Q8:R8"/>
    <mergeCell ref="S8:T8"/>
    <mergeCell ref="U8:V8"/>
  </mergeCells>
  <printOptions horizontalCentered="1" gridLinesSet="0"/>
  <pageMargins left="0.5" right="0.5" top="0.5" bottom="0.5" header="0" footer="0"/>
  <pageSetup paperSize="9" scale="89" fitToHeight="0" orientation="portrait" r:id="rId1"/>
  <headerFooter alignWithMargins="0"/>
  <colBreaks count="1" manualBreakCount="1">
    <brk id="4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view="pageBreakPreview" topLeftCell="L1" zoomScale="70" zoomScaleNormal="100" zoomScaleSheetLayoutView="70" workbookViewId="0">
      <selection activeCell="K5" sqref="Y5"/>
    </sheetView>
  </sheetViews>
  <sheetFormatPr defaultRowHeight="12.75"/>
  <cols>
    <col min="1" max="1" width="4.7109375" customWidth="1"/>
    <col min="2" max="2" width="5.7109375" customWidth="1"/>
    <col min="3" max="3" width="43.140625" customWidth="1"/>
    <col min="4" max="4" width="33.42578125" customWidth="1"/>
    <col min="5" max="5" width="33.7109375" customWidth="1"/>
    <col min="6" max="7" width="8.7109375" customWidth="1"/>
    <col min="8" max="8" width="15.7109375" customWidth="1"/>
    <col min="9" max="9" width="8.7109375" customWidth="1"/>
    <col min="10" max="10" width="10.7109375" customWidth="1"/>
    <col min="11" max="11" width="8.7109375" customWidth="1"/>
    <col min="12" max="12" width="10.7109375" customWidth="1"/>
    <col min="13" max="14" width="8.7109375" customWidth="1"/>
    <col min="15" max="16" width="10.7109375" customWidth="1"/>
    <col min="17" max="17" width="15.7109375" customWidth="1"/>
    <col min="18" max="18" width="10.7109375" customWidth="1"/>
    <col min="19" max="19" width="8.7109375" customWidth="1"/>
    <col min="20" max="24" width="20.7109375" customWidth="1"/>
    <col min="25" max="25" width="25.7109375" customWidth="1"/>
    <col min="26" max="26" width="15.7109375" customWidth="1"/>
    <col min="27" max="27" width="15.140625" customWidth="1"/>
  </cols>
  <sheetData>
    <row r="1" spans="1:28" ht="219.95" customHeight="1" thickBot="1">
      <c r="A1" s="278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80"/>
      <c r="AA1" s="5"/>
      <c r="AB1" s="5"/>
    </row>
    <row r="2" spans="1:28" ht="30" customHeight="1" thickBot="1">
      <c r="A2" s="306" t="s">
        <v>167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8"/>
      <c r="AA2" s="5"/>
      <c r="AB2" s="5"/>
    </row>
    <row r="3" spans="1:28" s="1" customFormat="1" ht="51" customHeight="1">
      <c r="A3" s="309" t="s">
        <v>16</v>
      </c>
      <c r="B3" s="281" t="s">
        <v>1</v>
      </c>
      <c r="C3" s="281" t="s">
        <v>2</v>
      </c>
      <c r="D3" s="281" t="s">
        <v>3</v>
      </c>
      <c r="E3" s="281" t="s">
        <v>4</v>
      </c>
      <c r="F3" s="281" t="s">
        <v>12</v>
      </c>
      <c r="G3" s="281" t="s">
        <v>17</v>
      </c>
      <c r="H3" s="281" t="s">
        <v>18</v>
      </c>
      <c r="I3" s="281" t="s">
        <v>19</v>
      </c>
      <c r="J3" s="281" t="s">
        <v>5</v>
      </c>
      <c r="K3" s="281" t="s">
        <v>20</v>
      </c>
      <c r="L3" s="281" t="s">
        <v>21</v>
      </c>
      <c r="M3" s="281" t="s">
        <v>28</v>
      </c>
      <c r="N3" s="281" t="s">
        <v>22</v>
      </c>
      <c r="O3" s="281" t="s">
        <v>27</v>
      </c>
      <c r="P3" s="281" t="s">
        <v>23</v>
      </c>
      <c r="Q3" s="281" t="s">
        <v>6</v>
      </c>
      <c r="R3" s="281" t="s">
        <v>24</v>
      </c>
      <c r="S3" s="281" t="s">
        <v>7</v>
      </c>
      <c r="T3" s="281" t="s">
        <v>25</v>
      </c>
      <c r="U3" s="281" t="s">
        <v>26</v>
      </c>
      <c r="V3" s="281" t="s">
        <v>8</v>
      </c>
      <c r="W3" s="281" t="s">
        <v>13</v>
      </c>
      <c r="X3" s="281" t="s">
        <v>45</v>
      </c>
      <c r="Y3" s="281" t="s">
        <v>46</v>
      </c>
      <c r="Z3" s="304" t="s">
        <v>52</v>
      </c>
      <c r="AA3" s="6"/>
    </row>
    <row r="4" spans="1:28" s="1" customFormat="1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305"/>
      <c r="AA4" s="6"/>
    </row>
    <row r="5" spans="1:28" s="1" customFormat="1" ht="30" customHeight="1">
      <c r="A5" s="110" t="s">
        <v>30</v>
      </c>
      <c r="B5" s="116" t="s">
        <v>103</v>
      </c>
      <c r="C5" s="33" t="s">
        <v>163</v>
      </c>
      <c r="D5" s="9" t="s">
        <v>177</v>
      </c>
      <c r="E5" s="9" t="s">
        <v>182</v>
      </c>
      <c r="F5" s="9" t="str">
        <f t="shared" ref="F5:F10" si="0">IF($B5="E","E","N")</f>
        <v>N</v>
      </c>
      <c r="G5" s="9" t="s">
        <v>9</v>
      </c>
      <c r="H5" s="34">
        <f t="shared" ref="H5:H11" si="1">IF(G5="C",1,IF(G5="I",0.75,IF(G5="S",0.1)))</f>
        <v>1</v>
      </c>
      <c r="I5" s="8">
        <v>3</v>
      </c>
      <c r="J5" s="8">
        <v>0.4</v>
      </c>
      <c r="K5" s="8" t="s">
        <v>14</v>
      </c>
      <c r="L5" s="8" t="s">
        <v>15</v>
      </c>
      <c r="M5" s="8" t="s">
        <v>15</v>
      </c>
      <c r="N5" s="8" t="s">
        <v>15</v>
      </c>
      <c r="O5" s="8" t="s">
        <v>15</v>
      </c>
      <c r="P5" s="8" t="s">
        <v>15</v>
      </c>
      <c r="Q5" s="21" t="str">
        <f>IF(K5="m",(M5*N5/(O5*P5)),"-")</f>
        <v>-</v>
      </c>
      <c r="R5" s="115">
        <v>15</v>
      </c>
      <c r="S5" s="8">
        <v>100</v>
      </c>
      <c r="T5" s="8">
        <v>85</v>
      </c>
      <c r="U5" s="22">
        <f>IF(M5="-",100,100*M5/R5)</f>
        <v>100</v>
      </c>
      <c r="V5" s="8">
        <v>1</v>
      </c>
      <c r="W5" s="21">
        <f>R5/SQRT(3)/J5/S5/T5*100*100</f>
        <v>25.471335405424661</v>
      </c>
      <c r="X5" s="21">
        <f t="shared" ref="X5:X8" si="2">IF(K5="M",$M5*$H5/(S5*0.01),$R5*$H5/(S5*0.01))</f>
        <v>15</v>
      </c>
      <c r="Y5" s="21">
        <f t="shared" ref="Y5:Y11" si="3" xml:space="preserve"> (X5/(T5/100))*SQRT(1-(T5/100)^2)</f>
        <v>9.2961650760465364</v>
      </c>
      <c r="Z5" s="108" t="s">
        <v>53</v>
      </c>
      <c r="AA5" s="7"/>
    </row>
    <row r="6" spans="1:28" s="1" customFormat="1" ht="30" customHeight="1">
      <c r="A6" s="110" t="s">
        <v>31</v>
      </c>
      <c r="B6" s="116" t="s">
        <v>103</v>
      </c>
      <c r="C6" s="33" t="s">
        <v>163</v>
      </c>
      <c r="D6" s="9" t="s">
        <v>178</v>
      </c>
      <c r="E6" s="9" t="s">
        <v>183</v>
      </c>
      <c r="F6" s="9" t="str">
        <f t="shared" si="0"/>
        <v>N</v>
      </c>
      <c r="G6" s="9" t="s">
        <v>10</v>
      </c>
      <c r="H6" s="34">
        <f t="shared" si="1"/>
        <v>0.1</v>
      </c>
      <c r="I6" s="8">
        <v>3</v>
      </c>
      <c r="J6" s="8">
        <v>0.4</v>
      </c>
      <c r="K6" s="8" t="s">
        <v>14</v>
      </c>
      <c r="L6" s="8" t="s">
        <v>15</v>
      </c>
      <c r="M6" s="8" t="s">
        <v>15</v>
      </c>
      <c r="N6" s="8" t="s">
        <v>15</v>
      </c>
      <c r="O6" s="8" t="s">
        <v>15</v>
      </c>
      <c r="P6" s="8" t="s">
        <v>15</v>
      </c>
      <c r="Q6" s="8" t="s">
        <v>15</v>
      </c>
      <c r="R6" s="115">
        <v>15</v>
      </c>
      <c r="S6" s="8">
        <v>100</v>
      </c>
      <c r="T6" s="8">
        <v>85</v>
      </c>
      <c r="U6" s="22">
        <f t="shared" ref="U6:U11" si="4">IF(M6="-",100,100*M6/R6)</f>
        <v>100</v>
      </c>
      <c r="V6" s="8">
        <v>1</v>
      </c>
      <c r="W6" s="21">
        <f t="shared" ref="W6:W11" si="5">R6/SQRT(3)/J6/S6/T6*100*100</f>
        <v>25.471335405424661</v>
      </c>
      <c r="X6" s="21">
        <f t="shared" si="2"/>
        <v>1.5</v>
      </c>
      <c r="Y6" s="21">
        <f t="shared" si="3"/>
        <v>0.92961650760465353</v>
      </c>
      <c r="Z6" s="109" t="s">
        <v>53</v>
      </c>
      <c r="AA6" s="7"/>
    </row>
    <row r="7" spans="1:28" s="1" customFormat="1" ht="30" customHeight="1">
      <c r="A7" s="110" t="s">
        <v>32</v>
      </c>
      <c r="B7" s="116" t="s">
        <v>103</v>
      </c>
      <c r="C7" s="33" t="s">
        <v>163</v>
      </c>
      <c r="D7" s="9" t="s">
        <v>179</v>
      </c>
      <c r="E7" s="9" t="s">
        <v>184</v>
      </c>
      <c r="F7" s="9" t="str">
        <f t="shared" si="0"/>
        <v>N</v>
      </c>
      <c r="G7" s="9" t="s">
        <v>10</v>
      </c>
      <c r="H7" s="34">
        <f t="shared" si="1"/>
        <v>0.1</v>
      </c>
      <c r="I7" s="8">
        <v>3</v>
      </c>
      <c r="J7" s="8">
        <v>0.4</v>
      </c>
      <c r="K7" s="8" t="s">
        <v>14</v>
      </c>
      <c r="L7" s="8" t="s">
        <v>15</v>
      </c>
      <c r="M7" s="8" t="s">
        <v>15</v>
      </c>
      <c r="N7" s="8" t="s">
        <v>15</v>
      </c>
      <c r="O7" s="8" t="s">
        <v>15</v>
      </c>
      <c r="P7" s="8" t="s">
        <v>15</v>
      </c>
      <c r="Q7" s="8" t="s">
        <v>15</v>
      </c>
      <c r="R7" s="115">
        <v>8</v>
      </c>
      <c r="S7" s="8">
        <v>100</v>
      </c>
      <c r="T7" s="8">
        <v>85</v>
      </c>
      <c r="U7" s="22">
        <f t="shared" si="4"/>
        <v>100</v>
      </c>
      <c r="V7" s="8">
        <v>1</v>
      </c>
      <c r="W7" s="21">
        <f t="shared" si="5"/>
        <v>13.584712216226491</v>
      </c>
      <c r="X7" s="21">
        <f t="shared" si="2"/>
        <v>0.8</v>
      </c>
      <c r="Y7" s="21">
        <f t="shared" si="3"/>
        <v>0.49579547072248198</v>
      </c>
      <c r="Z7" s="109" t="s">
        <v>53</v>
      </c>
      <c r="AA7" s="7"/>
    </row>
    <row r="8" spans="1:28" s="1" customFormat="1" ht="30" customHeight="1">
      <c r="A8" s="110" t="s">
        <v>29</v>
      </c>
      <c r="B8" s="116" t="s">
        <v>103</v>
      </c>
      <c r="C8" s="33" t="s">
        <v>163</v>
      </c>
      <c r="D8" s="9" t="s">
        <v>180</v>
      </c>
      <c r="E8" s="9" t="s">
        <v>185</v>
      </c>
      <c r="F8" s="9" t="str">
        <f t="shared" si="0"/>
        <v>N</v>
      </c>
      <c r="G8" s="9" t="s">
        <v>9</v>
      </c>
      <c r="H8" s="34">
        <f t="shared" si="1"/>
        <v>1</v>
      </c>
      <c r="I8" s="8">
        <v>3</v>
      </c>
      <c r="J8" s="8">
        <v>0.4</v>
      </c>
      <c r="K8" s="8" t="s">
        <v>14</v>
      </c>
      <c r="L8" s="8" t="s">
        <v>15</v>
      </c>
      <c r="M8" s="8" t="s">
        <v>15</v>
      </c>
      <c r="N8" s="8" t="s">
        <v>15</v>
      </c>
      <c r="O8" s="8" t="s">
        <v>15</v>
      </c>
      <c r="P8" s="8" t="s">
        <v>15</v>
      </c>
      <c r="Q8" s="8" t="s">
        <v>15</v>
      </c>
      <c r="R8" s="115">
        <v>16.39</v>
      </c>
      <c r="S8" s="8">
        <v>100</v>
      </c>
      <c r="T8" s="8">
        <v>85</v>
      </c>
      <c r="U8" s="22">
        <f t="shared" si="4"/>
        <v>100</v>
      </c>
      <c r="V8" s="8">
        <v>1</v>
      </c>
      <c r="W8" s="21">
        <f t="shared" si="5"/>
        <v>27.83167915299402</v>
      </c>
      <c r="X8" s="21">
        <f t="shared" si="2"/>
        <v>16.39</v>
      </c>
      <c r="Y8" s="21">
        <f t="shared" si="3"/>
        <v>10.15760970642685</v>
      </c>
      <c r="Z8" s="109" t="s">
        <v>53</v>
      </c>
      <c r="AA8" s="7"/>
    </row>
    <row r="9" spans="1:28" s="1" customFormat="1" ht="30" customHeight="1">
      <c r="A9" s="110" t="s">
        <v>33</v>
      </c>
      <c r="B9" s="116" t="s">
        <v>103</v>
      </c>
      <c r="C9" s="33" t="s">
        <v>163</v>
      </c>
      <c r="D9" s="9" t="s">
        <v>181</v>
      </c>
      <c r="E9" s="9" t="s">
        <v>186</v>
      </c>
      <c r="F9" s="9" t="str">
        <f t="shared" si="0"/>
        <v>N</v>
      </c>
      <c r="G9" s="9" t="s">
        <v>10</v>
      </c>
      <c r="H9" s="34">
        <f t="shared" si="1"/>
        <v>0.1</v>
      </c>
      <c r="I9" s="8">
        <v>3</v>
      </c>
      <c r="J9" s="8">
        <v>0.4</v>
      </c>
      <c r="K9" s="8" t="s">
        <v>14</v>
      </c>
      <c r="L9" s="8" t="s">
        <v>15</v>
      </c>
      <c r="M9" s="8" t="s">
        <v>15</v>
      </c>
      <c r="N9" s="8" t="s">
        <v>15</v>
      </c>
      <c r="O9" s="8" t="s">
        <v>15</v>
      </c>
      <c r="P9" s="8" t="s">
        <v>15</v>
      </c>
      <c r="Q9" s="8" t="s">
        <v>15</v>
      </c>
      <c r="R9" s="115">
        <v>16.39</v>
      </c>
      <c r="S9" s="8">
        <v>100</v>
      </c>
      <c r="T9" s="8">
        <v>85</v>
      </c>
      <c r="U9" s="22">
        <f t="shared" si="4"/>
        <v>100</v>
      </c>
      <c r="V9" s="8">
        <v>1</v>
      </c>
      <c r="W9" s="21">
        <f>R9/SQRT(3)/J9/S9/T9*100*100</f>
        <v>27.83167915299402</v>
      </c>
      <c r="X9" s="21">
        <f>IF(K9="M",$M9*$H9/(S9*0.01),$R9*$H9/(S9*0.01))</f>
        <v>1.6390000000000002</v>
      </c>
      <c r="Y9" s="21">
        <f t="shared" si="3"/>
        <v>1.0157609706426851</v>
      </c>
      <c r="Z9" s="109" t="s">
        <v>53</v>
      </c>
      <c r="AA9" s="7"/>
    </row>
    <row r="10" spans="1:28" s="1" customFormat="1" ht="30" customHeight="1">
      <c r="A10" s="110" t="s">
        <v>34</v>
      </c>
      <c r="B10" s="116" t="s">
        <v>103</v>
      </c>
      <c r="C10" s="33" t="s">
        <v>163</v>
      </c>
      <c r="D10" s="9" t="s">
        <v>57</v>
      </c>
      <c r="E10" s="9" t="s">
        <v>164</v>
      </c>
      <c r="F10" s="9" t="str">
        <f t="shared" si="0"/>
        <v>N</v>
      </c>
      <c r="G10" s="9" t="s">
        <v>9</v>
      </c>
      <c r="H10" s="34">
        <f t="shared" si="1"/>
        <v>1</v>
      </c>
      <c r="I10" s="8">
        <v>3</v>
      </c>
      <c r="J10" s="8">
        <v>0.4</v>
      </c>
      <c r="K10" s="8" t="s">
        <v>14</v>
      </c>
      <c r="L10" s="8" t="s">
        <v>15</v>
      </c>
      <c r="M10" s="8" t="s">
        <v>15</v>
      </c>
      <c r="N10" s="8" t="s">
        <v>15</v>
      </c>
      <c r="O10" s="8" t="s">
        <v>15</v>
      </c>
      <c r="P10" s="8" t="s">
        <v>15</v>
      </c>
      <c r="Q10" s="8" t="s">
        <v>15</v>
      </c>
      <c r="R10" s="115">
        <v>2.1840000000000002</v>
      </c>
      <c r="S10" s="8">
        <v>100</v>
      </c>
      <c r="T10" s="8">
        <v>85</v>
      </c>
      <c r="U10" s="22">
        <f t="shared" si="4"/>
        <v>100</v>
      </c>
      <c r="V10" s="8"/>
      <c r="W10" s="21">
        <f>R10/SQRT(3)/J10/S10/T10*100*100</f>
        <v>3.7086264350298319</v>
      </c>
      <c r="X10" s="21">
        <f>IF(K10="M",$M10*$H10/(S10*0.01),$R10*$H10/(S10*0.01))</f>
        <v>2.1840000000000002</v>
      </c>
      <c r="Y10" s="21">
        <f t="shared" si="3"/>
        <v>1.3535216350723758</v>
      </c>
      <c r="Z10" s="109" t="s">
        <v>53</v>
      </c>
      <c r="AA10" s="7"/>
    </row>
    <row r="11" spans="1:28" s="1" customFormat="1" ht="30" customHeight="1" thickBot="1">
      <c r="A11" s="24" t="s">
        <v>56</v>
      </c>
      <c r="B11" s="117" t="s">
        <v>103</v>
      </c>
      <c r="C11" s="35" t="s">
        <v>163</v>
      </c>
      <c r="D11" s="117" t="s">
        <v>191</v>
      </c>
      <c r="E11" s="24" t="s">
        <v>165</v>
      </c>
      <c r="F11" s="24" t="s">
        <v>11</v>
      </c>
      <c r="G11" s="24" t="s">
        <v>173</v>
      </c>
      <c r="H11" s="36">
        <f t="shared" si="1"/>
        <v>0.75</v>
      </c>
      <c r="I11" s="25">
        <v>3</v>
      </c>
      <c r="J11" s="25">
        <v>0.4</v>
      </c>
      <c r="K11" s="25" t="s">
        <v>54</v>
      </c>
      <c r="L11" s="25" t="s">
        <v>55</v>
      </c>
      <c r="M11" s="26">
        <v>17.600000000000001</v>
      </c>
      <c r="N11" s="25">
        <v>1.25</v>
      </c>
      <c r="O11" s="25">
        <v>0.9</v>
      </c>
      <c r="P11" s="25">
        <v>1</v>
      </c>
      <c r="Q11" s="26">
        <f>IF(K11="m",(M11*N11/(O11*P11)),"-")</f>
        <v>24.444444444444443</v>
      </c>
      <c r="R11" s="25">
        <v>30</v>
      </c>
      <c r="S11" s="25">
        <v>92</v>
      </c>
      <c r="T11" s="25">
        <v>80</v>
      </c>
      <c r="U11" s="26">
        <f t="shared" si="4"/>
        <v>58.666666666666671</v>
      </c>
      <c r="V11" s="25">
        <v>6.5</v>
      </c>
      <c r="W11" s="26">
        <f t="shared" si="5"/>
        <v>58.833247539703713</v>
      </c>
      <c r="X11" s="26">
        <f>IF(K11="M",$M11*$H11/(S11*0.01),$R11*$H11/(S11*0.01))</f>
        <v>14.347826086956522</v>
      </c>
      <c r="Y11" s="26">
        <f t="shared" si="3"/>
        <v>10.760869565217389</v>
      </c>
      <c r="Z11" s="113" t="s">
        <v>174</v>
      </c>
      <c r="AA11" s="7"/>
    </row>
    <row r="12" spans="1:28" s="1" customFormat="1" ht="21.75" customHeight="1">
      <c r="AA12" s="7"/>
    </row>
    <row r="13" spans="1:28" s="20" customFormat="1" ht="21.75" customHeight="1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6"/>
      <c r="S13" s="16"/>
      <c r="T13" s="16"/>
      <c r="U13" s="18"/>
      <c r="V13" s="16"/>
      <c r="W13" s="17"/>
      <c r="X13" s="17"/>
      <c r="Y13" s="17"/>
      <c r="Z13" s="19"/>
      <c r="AA13" s="17"/>
    </row>
    <row r="14" spans="1:28" ht="24" customHeight="1" thickBot="1">
      <c r="H14" s="16"/>
      <c r="I14" s="16"/>
      <c r="J14" s="16"/>
    </row>
    <row r="15" spans="1:28" ht="30" customHeight="1">
      <c r="T15" s="301" t="s">
        <v>163</v>
      </c>
      <c r="U15" s="302"/>
      <c r="V15" s="302"/>
      <c r="W15" s="302"/>
      <c r="X15" s="302"/>
      <c r="Y15" s="303"/>
    </row>
    <row r="16" spans="1:28" ht="30" customHeight="1">
      <c r="Q16" s="3"/>
      <c r="R16" s="3"/>
      <c r="T16" s="275" t="s">
        <v>36</v>
      </c>
      <c r="U16" s="276"/>
      <c r="V16" s="276" t="s">
        <v>37</v>
      </c>
      <c r="W16" s="276"/>
      <c r="X16" s="276" t="s">
        <v>35</v>
      </c>
      <c r="Y16" s="277"/>
    </row>
    <row r="17" spans="14:25" ht="30" customHeight="1">
      <c r="Q17" s="3"/>
      <c r="R17" s="3"/>
      <c r="T17" s="13" t="s">
        <v>41</v>
      </c>
      <c r="U17" s="4" t="s">
        <v>42</v>
      </c>
      <c r="V17" s="4" t="s">
        <v>41</v>
      </c>
      <c r="W17" s="4" t="s">
        <v>42</v>
      </c>
      <c r="X17" s="4" t="s">
        <v>41</v>
      </c>
      <c r="Y17" s="14" t="s">
        <v>42</v>
      </c>
    </row>
    <row r="18" spans="14:25" ht="30" customHeight="1" thickBot="1">
      <c r="R18" s="3"/>
      <c r="T18" s="27">
        <f>SUMIFS(X5:X11,C5:C11,"=Existing LV Switchgear in Binak Manifold",G5:G11,"=C")</f>
        <v>33.573999999999998</v>
      </c>
      <c r="U18" s="28">
        <f>SUMIFS(Y5:Y11,C5:C11,"=Existing LV Switchgear in Binak Manifold",G5:G11,"=C")</f>
        <v>20.807296417545764</v>
      </c>
      <c r="V18" s="28">
        <f>SUMIFS(X5:X11,C5:C11,"=Existing LV Switchgear in Binak Manifold",G5:G11,"=I")</f>
        <v>14.347826086956522</v>
      </c>
      <c r="W18" s="28">
        <f>SUMIFS(Y5:Y11,C5:C11,"=Existing LV Switchgear in Binak Manifold",G5:G11,"=I")</f>
        <v>10.760869565217389</v>
      </c>
      <c r="X18" s="28">
        <f>SUMIFS(X5:X11,C5:C11,"=Existing LV Switchgear in Binak Manifold",G5:G11,"=S")</f>
        <v>3.9390000000000001</v>
      </c>
      <c r="Y18" s="29">
        <f>SUMIFS(Y5:Y11,C5:C11,"=Existing LV Switchgear in Binak Manifold",G5:G11,"=S")</f>
        <v>2.4411729489698208</v>
      </c>
    </row>
    <row r="19" spans="14:25" ht="30" customHeight="1">
      <c r="N19" s="288" t="s">
        <v>163</v>
      </c>
      <c r="O19" s="289"/>
      <c r="P19" s="289"/>
      <c r="Q19" s="290"/>
      <c r="R19" s="3"/>
      <c r="T19" s="291" t="s">
        <v>40</v>
      </c>
      <c r="U19" s="292"/>
      <c r="V19" s="4" t="s">
        <v>41</v>
      </c>
      <c r="W19" s="4" t="s">
        <v>42</v>
      </c>
      <c r="X19" s="4" t="s">
        <v>43</v>
      </c>
      <c r="Y19" s="14" t="s">
        <v>38</v>
      </c>
    </row>
    <row r="20" spans="14:25" ht="30" customHeight="1">
      <c r="N20" s="293" t="s">
        <v>48</v>
      </c>
      <c r="O20" s="295" t="s">
        <v>49</v>
      </c>
      <c r="P20" s="295" t="s">
        <v>50</v>
      </c>
      <c r="Q20" s="297" t="s">
        <v>51</v>
      </c>
      <c r="R20" s="2"/>
      <c r="S20" s="2"/>
      <c r="T20" s="299" t="s">
        <v>47</v>
      </c>
      <c r="U20" s="300"/>
      <c r="V20" s="28">
        <f>1*T18+V18</f>
        <v>47.921826086956521</v>
      </c>
      <c r="W20" s="28">
        <f>1*U18+W18</f>
        <v>31.568165982763155</v>
      </c>
      <c r="X20" s="28">
        <f>SQRT(V20^2+W20^2)</f>
        <v>57.385107118692318</v>
      </c>
      <c r="Y20" s="29">
        <f>V20/X20</f>
        <v>0.83509169004141703</v>
      </c>
    </row>
    <row r="21" spans="14:25" ht="30" customHeight="1">
      <c r="N21" s="294"/>
      <c r="O21" s="296"/>
      <c r="P21" s="296"/>
      <c r="Q21" s="298"/>
      <c r="R21" s="2"/>
      <c r="S21" s="2"/>
      <c r="T21" s="299" t="s">
        <v>39</v>
      </c>
      <c r="U21" s="300"/>
      <c r="V21" s="30">
        <f>1*T18+0.75*MAX(V18/0.75,N22)+0.1*MAX(X18/0.1,O22)</f>
        <v>51.860826086956521</v>
      </c>
      <c r="W21" s="30">
        <f>1*U18+0.75*MAX(W18/0.75,P22)+0.1*MAX(Y18/0.1,Q22)</f>
        <v>34.009338931732977</v>
      </c>
      <c r="X21" s="28">
        <f>SQRT(V21^2+W21^2)</f>
        <v>62.017581515204526</v>
      </c>
      <c r="Y21" s="29">
        <f>V21/X21</f>
        <v>0.836227805404538</v>
      </c>
    </row>
    <row r="22" spans="14:25" ht="30" customHeight="1" thickBot="1">
      <c r="N22" s="10">
        <f t="array" ref="N22">MAX(IF(C5:C11="Existing LV Switchgear in Binak Manifold",IF(G5:G11="I",X5:X11)))/0.75</f>
        <v>19.130434782608695</v>
      </c>
      <c r="O22" s="12">
        <f t="array" ref="O22">MAX(IF(C5:C11="Existing LV Switchgear in Binak Manifold",IF(G5:G11="S",X5:X11)))/0.1</f>
        <v>16.39</v>
      </c>
      <c r="P22" s="12">
        <f t="array" ref="P22">MAX(IF(C5:C11="Existing LV Switchgear in Binak Manifold",IF(G5:G11="I",Y5:Y11)))/0.75</f>
        <v>14.347826086956518</v>
      </c>
      <c r="Q22" s="11">
        <f t="array" ref="Q22">MAX(IF(C5:C11="Existing LV Switchgear in Binak Manifold",IF(G5:G11="S",Y5:Y11)))/0.1</f>
        <v>10.15760970642685</v>
      </c>
      <c r="R22" s="2"/>
      <c r="S22" s="2"/>
      <c r="T22" s="283" t="s">
        <v>44</v>
      </c>
      <c r="U22" s="284"/>
      <c r="V22" s="284"/>
      <c r="W22" s="285"/>
      <c r="X22" s="286">
        <f>X21*1.2</f>
        <v>74.421097818245428</v>
      </c>
      <c r="Y22" s="287"/>
    </row>
    <row r="23" spans="14:25" ht="24" customHeight="1"/>
    <row r="25" spans="14:25" ht="24" customHeight="1"/>
    <row r="26" spans="14:25" s="31" customFormat="1" ht="45" customHeight="1">
      <c r="T26" s="274" t="s">
        <v>166</v>
      </c>
      <c r="U26" s="274"/>
      <c r="V26" s="274"/>
      <c r="W26" s="274"/>
      <c r="X26" s="274"/>
      <c r="Y26" s="274"/>
    </row>
    <row r="27" spans="14:25" s="31" customFormat="1" ht="24" customHeight="1">
      <c r="T27" s="23"/>
      <c r="U27" s="23"/>
      <c r="V27" s="23"/>
      <c r="W27" s="23"/>
      <c r="X27" s="23"/>
      <c r="Y27" s="23"/>
    </row>
    <row r="28" spans="14:25" s="31" customFormat="1" ht="30" customHeight="1">
      <c r="T28" s="32"/>
    </row>
    <row r="29" spans="14:25" s="31" customFormat="1" ht="14.25">
      <c r="T29" s="32"/>
    </row>
    <row r="30" spans="14:25" s="31" customFormat="1" ht="30" customHeight="1">
      <c r="T30" s="32"/>
    </row>
  </sheetData>
  <autoFilter ref="A4:Z12"/>
  <mergeCells count="43">
    <mergeCell ref="N3:N4"/>
    <mergeCell ref="V3:V4"/>
    <mergeCell ref="O3:O4"/>
    <mergeCell ref="Z3:Z4"/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T15:Y15"/>
    <mergeCell ref="P3:P4"/>
    <mergeCell ref="Q3:Q4"/>
    <mergeCell ref="R3:R4"/>
    <mergeCell ref="S3:S4"/>
    <mergeCell ref="T3:T4"/>
    <mergeCell ref="O20:O21"/>
    <mergeCell ref="P20:P21"/>
    <mergeCell ref="Q20:Q21"/>
    <mergeCell ref="T20:U20"/>
    <mergeCell ref="T21:U21"/>
    <mergeCell ref="T26:Y26"/>
    <mergeCell ref="T16:U16"/>
    <mergeCell ref="V16:W16"/>
    <mergeCell ref="X16:Y16"/>
    <mergeCell ref="A1:Z1"/>
    <mergeCell ref="U3:U4"/>
    <mergeCell ref="W3:W4"/>
    <mergeCell ref="X3:X4"/>
    <mergeCell ref="Y3:Y4"/>
    <mergeCell ref="T22:W22"/>
    <mergeCell ref="X22:Y22"/>
    <mergeCell ref="L3:L4"/>
    <mergeCell ref="M3:M4"/>
    <mergeCell ref="N19:Q19"/>
    <mergeCell ref="T19:U19"/>
    <mergeCell ref="N20:N21"/>
  </mergeCells>
  <printOptions horizontalCentered="1"/>
  <pageMargins left="0.25" right="0.25" top="0.25" bottom="0.25" header="0" footer="0"/>
  <pageSetup paperSize="9" scale="35" firstPageNumber="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Abb</vt:lpstr>
      <vt:lpstr>Calculation</vt:lpstr>
      <vt:lpstr>Existing LV Switchgear</vt:lpstr>
      <vt:lpstr>Abb!Print_Area</vt:lpstr>
      <vt:lpstr>Calculation!Print_Area</vt:lpstr>
      <vt:lpstr>Cover!Print_Area</vt:lpstr>
      <vt:lpstr>'Existing LV Switchgear'!Print_Area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2023-06-07T11:02:09Z</cp:lastPrinted>
  <dcterms:created xsi:type="dcterms:W3CDTF">1996-10-14T23:33:28Z</dcterms:created>
  <dcterms:modified xsi:type="dcterms:W3CDTF">2023-06-07T11:03:11Z</dcterms:modified>
</cp:coreProperties>
</file>