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cts\4001 - Binak\VENDOR Docs (After PO)\0026 - Storage Tank\DCC\1- Issued Transmittals\BK-IDR-HD-T-0006\NATIVE\"/>
    </mc:Choice>
  </mc:AlternateContent>
  <xr:revisionPtr revIDLastSave="0" documentId="13_ncr:1_{1819328F-9362-455C-893A-26DD47F737CB}" xr6:coauthVersionLast="47" xr6:coauthVersionMax="47" xr10:uidLastSave="{00000000-0000-0000-0000-000000000000}"/>
  <bookViews>
    <workbookView xWindow="-120" yWindow="-120" windowWidth="20640" windowHeight="11160" tabRatio="843" activeTab="7" xr2:uid="{00000000-000D-0000-FFFF-FFFF00000000}"/>
  </bookViews>
  <sheets>
    <sheet name="Cover" sheetId="16" r:id="rId1"/>
    <sheet name="REVISION" sheetId="23" r:id="rId2"/>
    <sheet name="CONTENTS" sheetId="25" r:id="rId3"/>
    <sheet name="INTRODUCTION" sheetId="26" r:id="rId4"/>
    <sheet name="DESIGN DATA " sheetId="27" r:id="rId5"/>
    <sheet name="Shell Thickness" sheetId="29" r:id="rId6"/>
    <sheet name="Bottom &amp; Roof Plate" sheetId="30" r:id="rId7"/>
    <sheet name="Loading" sheetId="28" r:id="rId8"/>
  </sheets>
  <definedNames>
    <definedName name="_Fill" localSheetId="6" hidden="1">#REF!</definedName>
    <definedName name="_Fill" localSheetId="2" hidden="1">#REF!</definedName>
    <definedName name="_Fill" localSheetId="4" hidden="1">#REF!</definedName>
    <definedName name="_Fill" localSheetId="3" hidden="1">#REF!</definedName>
    <definedName name="_Fill" localSheetId="7" hidden="1">#REF!</definedName>
    <definedName name="_Fill" localSheetId="1" hidden="1">#REF!</definedName>
    <definedName name="_Fill" localSheetId="5" hidden="1">#REF!</definedName>
    <definedName name="_Fill" hidden="1">#REF!</definedName>
    <definedName name="_Parse_Out" localSheetId="6" hidden="1">#REF!</definedName>
    <definedName name="_Parse_Out" localSheetId="2" hidden="1">#REF!</definedName>
    <definedName name="_Parse_Out" localSheetId="4" hidden="1">#REF!</definedName>
    <definedName name="_Parse_Out" localSheetId="3" hidden="1">#REF!</definedName>
    <definedName name="_Parse_Out" localSheetId="7" hidden="1">#REF!</definedName>
    <definedName name="_Parse_Out" localSheetId="1" hidden="1">#REF!</definedName>
    <definedName name="_Parse_Out" localSheetId="5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6">'Bottom &amp; Roof Plate'!$A$1:$AM$42</definedName>
    <definedName name="_xlnm.Print_Area" localSheetId="2">CONTENTS!$A$1:$AM$75</definedName>
    <definedName name="_xlnm.Print_Area" localSheetId="0">Cover!$A$1:$AM$48</definedName>
    <definedName name="_xlnm.Print_Area" localSheetId="4">'DESIGN DATA '!$A$1:$AM$37</definedName>
    <definedName name="_xlnm.Print_Area" localSheetId="3">INTRODUCTION!$A$1:$AM$76</definedName>
    <definedName name="_xlnm.Print_Area" localSheetId="7">Loading!$A$1:$AM$75</definedName>
    <definedName name="_xlnm.Print_Area" localSheetId="1">REVISION!$A$1:$AM$73</definedName>
    <definedName name="_xlnm.Print_Area" localSheetId="5">'Shell Thickness'!$A$1:$AM$63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</workbook>
</file>

<file path=xl/calcChain.xml><?xml version="1.0" encoding="utf-8"?>
<calcChain xmlns="http://schemas.openxmlformats.org/spreadsheetml/2006/main">
  <c r="K1" i="28" l="1"/>
  <c r="K1" i="30"/>
  <c r="K1" i="29"/>
  <c r="K1" i="27"/>
  <c r="K1" i="26"/>
  <c r="K1" i="25"/>
  <c r="K1" i="23"/>
  <c r="AF7" i="26" l="1"/>
  <c r="AF7" i="27" s="1"/>
  <c r="AF7" i="29" s="1"/>
  <c r="AF7" i="30" s="1"/>
  <c r="AF7" i="28" s="1"/>
  <c r="AF7" i="25"/>
  <c r="AE7" i="23"/>
  <c r="U58" i="28" l="1"/>
  <c r="N58" i="28"/>
  <c r="U54" i="28"/>
  <c r="U56" i="28"/>
  <c r="U52" i="28"/>
  <c r="N52" i="28"/>
  <c r="N56" i="28"/>
  <c r="N54" i="28"/>
  <c r="E31" i="25"/>
  <c r="E29" i="25"/>
  <c r="E27" i="25"/>
  <c r="F19" i="30"/>
  <c r="F14" i="30"/>
  <c r="Z8" i="30"/>
  <c r="W8" i="30"/>
  <c r="U8" i="30"/>
  <c r="S8" i="30"/>
  <c r="AG7" i="30"/>
  <c r="X44" i="29"/>
  <c r="X54" i="29" s="1"/>
  <c r="X21" i="29"/>
  <c r="X34" i="29"/>
  <c r="X24" i="29"/>
  <c r="X23" i="29"/>
  <c r="X22" i="29"/>
  <c r="X32" i="29" s="1"/>
  <c r="X20" i="29"/>
  <c r="X18" i="29"/>
  <c r="X14" i="29"/>
  <c r="X15" i="29" s="1"/>
  <c r="X28" i="29" s="1"/>
  <c r="X36" i="29" s="1"/>
  <c r="X56" i="29" s="1"/>
  <c r="Z8" i="29"/>
  <c r="W8" i="29"/>
  <c r="U8" i="29"/>
  <c r="S8" i="29"/>
  <c r="AG7" i="29"/>
  <c r="T39" i="28"/>
  <c r="X39" i="28" s="1"/>
  <c r="N39" i="28"/>
  <c r="N19" i="28"/>
  <c r="N18" i="28"/>
  <c r="N20" i="28" s="1"/>
  <c r="N29" i="28" s="1"/>
  <c r="N33" i="28" s="1"/>
  <c r="N32" i="28" s="1"/>
  <c r="N15" i="28"/>
  <c r="N14" i="28"/>
  <c r="N16" i="28" s="1"/>
  <c r="Z8" i="28"/>
  <c r="W8" i="28"/>
  <c r="U8" i="28"/>
  <c r="S8" i="28"/>
  <c r="AG7" i="28"/>
  <c r="Z8" i="27"/>
  <c r="W8" i="27"/>
  <c r="U8" i="27"/>
  <c r="S8" i="27"/>
  <c r="AG7" i="27"/>
  <c r="AH7" i="26"/>
  <c r="AH7" i="27" s="1"/>
  <c r="AH7" i="29" s="1"/>
  <c r="Z8" i="26"/>
  <c r="W8" i="26"/>
  <c r="U8" i="26"/>
  <c r="S8" i="26"/>
  <c r="AG7" i="26"/>
  <c r="AG7" i="25"/>
  <c r="AH7" i="25"/>
  <c r="AF7" i="23"/>
  <c r="AG7" i="23"/>
  <c r="Z8" i="23"/>
  <c r="S8" i="23"/>
  <c r="K5" i="23"/>
  <c r="K5" i="25" s="1"/>
  <c r="U14" i="23"/>
  <c r="U15" i="23" s="1"/>
  <c r="U16" i="23" s="1"/>
  <c r="U17" i="23" s="1"/>
  <c r="U18" i="23" s="1"/>
  <c r="U19" i="23" s="1"/>
  <c r="U20" i="23" s="1"/>
  <c r="U21" i="23" s="1"/>
  <c r="U22" i="23" s="1"/>
  <c r="U23" i="23" s="1"/>
  <c r="U24" i="23" s="1"/>
  <c r="U25" i="23" s="1"/>
  <c r="U26" i="23" s="1"/>
  <c r="U27" i="23" s="1"/>
  <c r="U28" i="23" s="1"/>
  <c r="U29" i="23" s="1"/>
  <c r="U30" i="23" s="1"/>
  <c r="U31" i="23" s="1"/>
  <c r="U32" i="23" s="1"/>
  <c r="U33" i="23" s="1"/>
  <c r="U34" i="23" s="1"/>
  <c r="U35" i="23" s="1"/>
  <c r="U36" i="23" s="1"/>
  <c r="U37" i="23" s="1"/>
  <c r="U38" i="23" s="1"/>
  <c r="U39" i="23" s="1"/>
  <c r="U40" i="23" s="1"/>
  <c r="U41" i="23" s="1"/>
  <c r="U42" i="23" s="1"/>
  <c r="U43" i="23" s="1"/>
  <c r="U44" i="23" s="1"/>
  <c r="U45" i="23" s="1"/>
  <c r="U46" i="23" s="1"/>
  <c r="U47" i="23" s="1"/>
  <c r="U48" i="23" s="1"/>
  <c r="U49" i="23" s="1"/>
  <c r="U50" i="23" s="1"/>
  <c r="U51" i="23" s="1"/>
  <c r="U52" i="23" s="1"/>
  <c r="U53" i="23" s="1"/>
  <c r="U54" i="23" s="1"/>
  <c r="U55" i="23" s="1"/>
  <c r="U56" i="23" s="1"/>
  <c r="U57" i="23" s="1"/>
  <c r="U58" i="23" s="1"/>
  <c r="U59" i="23" s="1"/>
  <c r="U60" i="23" s="1"/>
  <c r="U61" i="23" s="1"/>
  <c r="U62" i="23" s="1"/>
  <c r="U63" i="23" s="1"/>
  <c r="U64" i="23" s="1"/>
  <c r="U65" i="23" s="1"/>
  <c r="U66" i="23" s="1"/>
  <c r="U67" i="23" s="1"/>
  <c r="U68" i="23" s="1"/>
  <c r="U69" i="23" s="1"/>
  <c r="U70" i="23" s="1"/>
  <c r="U71" i="23" s="1"/>
  <c r="U13" i="23"/>
  <c r="K5" i="26" l="1"/>
  <c r="K5" i="29"/>
  <c r="K5" i="28"/>
  <c r="K5" i="30"/>
  <c r="K5" i="27"/>
  <c r="AH7" i="30"/>
  <c r="AH7" i="28" s="1"/>
  <c r="N41" i="28"/>
  <c r="X50" i="29"/>
  <c r="X38" i="29"/>
  <c r="X46" i="29"/>
  <c r="X48" i="29" s="1"/>
  <c r="X58" i="29"/>
  <c r="X31" i="29"/>
  <c r="N22" i="28"/>
  <c r="N24" i="28" s="1"/>
  <c r="N25" i="28" s="1"/>
  <c r="N28" i="28"/>
  <c r="N43" i="28" s="1"/>
  <c r="Z8" i="25"/>
  <c r="W8" i="25"/>
  <c r="U8" i="25"/>
  <c r="S8" i="25"/>
  <c r="N45" i="28" l="1"/>
  <c r="N47" i="28" s="1"/>
</calcChain>
</file>

<file path=xl/sharedStrings.xml><?xml version="1.0" encoding="utf-8"?>
<sst xmlns="http://schemas.openxmlformats.org/spreadsheetml/2006/main" count="464" uniqueCount="232">
  <si>
    <t>Rev.</t>
  </si>
  <si>
    <t>Prepared by:</t>
  </si>
  <si>
    <t>Date</t>
  </si>
  <si>
    <t>Checked by:</t>
  </si>
  <si>
    <t>Approved by:</t>
  </si>
  <si>
    <t>status: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</si>
  <si>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</si>
  <si>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</si>
  <si>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</si>
  <si>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</si>
  <si>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</si>
  <si>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</si>
  <si>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</si>
  <si>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</si>
  <si>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</si>
  <si>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</si>
  <si>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</si>
  <si>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</si>
  <si>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</si>
  <si>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</si>
  <si>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</si>
  <si>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</si>
  <si>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</si>
  <si>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CLIENT Approval</t>
  </si>
  <si>
    <t>CLIENT Doc. Number:</t>
  </si>
  <si>
    <t>IFA: Issued For Approval</t>
  </si>
  <si>
    <t>IFI: Issued For Information</t>
  </si>
  <si>
    <t xml:space="preserve">AFC: Approved For Construction </t>
  </si>
  <si>
    <t>GCS</t>
  </si>
  <si>
    <t>120</t>
  </si>
  <si>
    <t>-</t>
  </si>
  <si>
    <t>V00</t>
  </si>
  <si>
    <t>V01</t>
  </si>
  <si>
    <t>V02</t>
  </si>
  <si>
    <t>V03</t>
  </si>
  <si>
    <t>V04</t>
  </si>
  <si>
    <t>M.Fakharian</t>
  </si>
  <si>
    <t>iDrill M.E.</t>
  </si>
  <si>
    <t>M.Sadeghian</t>
  </si>
  <si>
    <t>ME</t>
  </si>
  <si>
    <t>شماره صفحه:</t>
  </si>
  <si>
    <t>از</t>
  </si>
  <si>
    <t xml:space="preserve">شماره صفحه: </t>
  </si>
  <si>
    <t>CONTENTS</t>
  </si>
  <si>
    <t>1) INTRODUCTION</t>
  </si>
  <si>
    <t>Binak oilfield in Bushehr province is a part of the southern oilfields of Iran, is located 20 km northwest of Genaveh city. 
With the aim of increasing production of oil from Binak oilfield, an EPC/EPD Project has been defined by NIOC/NISOC and awarded to Petro Iran Development Company (PEDCO). Also, PEDCO (as General Contractor) has assigned the EPC-packages of the Project to "Hirgan Energy - Design and Inspection" JV.</t>
  </si>
  <si>
    <r>
      <t xml:space="preserve">The following terms shall be used in this document.
</t>
    </r>
    <r>
      <rPr>
        <b/>
        <i/>
        <sz val="10"/>
        <rFont val="Arial"/>
        <family val="2"/>
      </rPr>
      <t xml:space="preserve">CLIENT: </t>
    </r>
    <r>
      <rPr>
        <sz val="10"/>
        <rFont val="Arial"/>
        <family val="2"/>
      </rPr>
      <t xml:space="preserve">	National Iranian South Oilfields Company (NISOC)
</t>
    </r>
    <r>
      <rPr>
        <b/>
        <i/>
        <sz val="10"/>
        <rFont val="Arial"/>
        <family val="2"/>
      </rPr>
      <t xml:space="preserve">PROJECT: </t>
    </r>
    <r>
      <rPr>
        <sz val="10"/>
        <rFont val="Arial"/>
        <family val="2"/>
      </rPr>
      <t xml:space="preserve">	Binak Oilfield Development – Manufacturing     (w/Engineering &amp; Material Supply) of Gas Dehydration Package.
</t>
    </r>
    <r>
      <rPr>
        <b/>
        <i/>
        <sz val="10"/>
        <rFont val="Arial"/>
        <family val="2"/>
      </rPr>
      <t xml:space="preserve">EPD/EPC CONTRACTOR (GC): </t>
    </r>
    <r>
      <rPr>
        <sz val="10"/>
        <rFont val="Arial"/>
        <family val="2"/>
      </rPr>
      <t xml:space="preserve">	Petro Iran Development Company (PEDCO)
</t>
    </r>
    <r>
      <rPr>
        <b/>
        <i/>
        <sz val="10"/>
        <rFont val="Arial"/>
        <family val="2"/>
      </rPr>
      <t xml:space="preserve">EPC CONTRACTOR/PURCAHSER: </t>
    </r>
    <r>
      <rPr>
        <sz val="10"/>
        <rFont val="Arial"/>
        <family val="2"/>
      </rPr>
      <t xml:space="preserve">	Joint Venture of: Hirgan Energy – Design &amp; Inspection Companies (HE/DI)
</t>
    </r>
    <r>
      <rPr>
        <b/>
        <i/>
        <sz val="10"/>
        <rFont val="Arial"/>
        <family val="2"/>
      </rPr>
      <t xml:space="preserve">VENDOR: 	</t>
    </r>
    <r>
      <rPr>
        <sz val="10"/>
        <rFont val="Arial"/>
        <family val="2"/>
      </rPr>
      <t xml:space="preserve">iDrill Middle East (iDrill M.E)
</t>
    </r>
  </si>
  <si>
    <t>GENERAL DEFINITION:</t>
  </si>
  <si>
    <t>Purpose:</t>
  </si>
  <si>
    <t>The purpose of this technical document is to provide the Mechanical Calculations for Elevated Potable Water Tank.</t>
  </si>
  <si>
    <t xml:space="preserve">2)DESIGN DATA </t>
  </si>
  <si>
    <t>DATA</t>
  </si>
  <si>
    <t>UNIT</t>
  </si>
  <si>
    <t>Remark</t>
  </si>
  <si>
    <t>GENERAL &amp; PROCESS DATA</t>
  </si>
  <si>
    <t>Item</t>
  </si>
  <si>
    <t>Fluid</t>
  </si>
  <si>
    <t>Design Code</t>
  </si>
  <si>
    <t>POTABLE WATER TANK</t>
  </si>
  <si>
    <t>API 650/AWWA D100a-11</t>
  </si>
  <si>
    <t>TK-2209</t>
  </si>
  <si>
    <t>Nominal / Working Capacity</t>
  </si>
  <si>
    <r>
      <t>m</t>
    </r>
    <r>
      <rPr>
        <vertAlign val="superscript"/>
        <sz val="9"/>
        <rFont val="Arial"/>
        <family val="2"/>
      </rPr>
      <t>3</t>
    </r>
  </si>
  <si>
    <t>Internal Dia.</t>
  </si>
  <si>
    <t>Height</t>
  </si>
  <si>
    <t>Dimension</t>
  </si>
  <si>
    <t>mm</t>
  </si>
  <si>
    <t>Density</t>
  </si>
  <si>
    <r>
      <t>kg/m</t>
    </r>
    <r>
      <rPr>
        <vertAlign val="superscript"/>
        <sz val="9"/>
        <rFont val="Arial"/>
        <family val="2"/>
      </rPr>
      <t>3</t>
    </r>
  </si>
  <si>
    <t>Design Pressure</t>
  </si>
  <si>
    <t>barg</t>
  </si>
  <si>
    <t>ATM + FULL OF WATER</t>
  </si>
  <si>
    <t>Design Temperature</t>
  </si>
  <si>
    <t>ºC</t>
  </si>
  <si>
    <t>Joint Efficiency</t>
  </si>
  <si>
    <t xml:space="preserve"> -</t>
  </si>
  <si>
    <t>Seismic Design:Design Code/Site Class/Import.Factor/Fa/Fv/Ss/S1</t>
  </si>
  <si>
    <t>ASCE7-10/D/1.25/1/1.33/1.125/0.46</t>
  </si>
  <si>
    <t>Wind Design: Design Code/Wind Speed</t>
  </si>
  <si>
    <t xml:space="preserve">  -/Km/hr</t>
  </si>
  <si>
    <t>Corrosion Allowance Sheel&amp; Bottom / Roof / Structure</t>
  </si>
  <si>
    <t>Test Pressure</t>
  </si>
  <si>
    <t>Materials</t>
  </si>
  <si>
    <t>Maximum Tank Capacity Is The Volume Of Product In A Tank When The Tank Is Filled To Its Design Liquid Level As:</t>
  </si>
  <si>
    <t>Design Liquid Level (H):</t>
  </si>
  <si>
    <t>m</t>
  </si>
  <si>
    <t>Tank Diameter (ID):</t>
  </si>
  <si>
    <r>
      <t>m</t>
    </r>
    <r>
      <rPr>
        <vertAlign val="superscript"/>
        <sz val="12"/>
        <rFont val="Arial"/>
        <family val="2"/>
      </rPr>
      <t>3</t>
    </r>
  </si>
  <si>
    <t>à</t>
  </si>
  <si>
    <t>/</t>
  </si>
  <si>
    <t>Inside Diameter Of Tank:</t>
  </si>
  <si>
    <t>Tank Shell Height:</t>
  </si>
  <si>
    <t>Conical Bottom Diameter:</t>
  </si>
  <si>
    <t>Conical Bottom Angel:</t>
  </si>
  <si>
    <t>Conical Bottom Height:</t>
  </si>
  <si>
    <t>Water Specific Gravity:</t>
  </si>
  <si>
    <t>Water mass:</t>
  </si>
  <si>
    <t>Water Load:</t>
  </si>
  <si>
    <t>ID</t>
  </si>
  <si>
    <t>α</t>
  </si>
  <si>
    <r>
      <t>H</t>
    </r>
    <r>
      <rPr>
        <vertAlign val="subscript"/>
        <sz val="10"/>
        <rFont val="Arial"/>
        <family val="2"/>
        <scheme val="minor"/>
      </rPr>
      <t>cl</t>
    </r>
  </si>
  <si>
    <r>
      <t>H</t>
    </r>
    <r>
      <rPr>
        <vertAlign val="subscript"/>
        <sz val="10"/>
        <rFont val="Arial"/>
        <family val="2"/>
        <scheme val="minor"/>
      </rPr>
      <t>s</t>
    </r>
  </si>
  <si>
    <t>ro</t>
  </si>
  <si>
    <t>Mw</t>
  </si>
  <si>
    <t>Fwa</t>
  </si>
  <si>
    <r>
      <t>Kg/m</t>
    </r>
    <r>
      <rPr>
        <i/>
        <vertAlign val="superscript"/>
        <sz val="9"/>
        <rFont val="Arial"/>
        <family val="2"/>
      </rPr>
      <t>3</t>
    </r>
  </si>
  <si>
    <t>kg</t>
  </si>
  <si>
    <t>N</t>
  </si>
  <si>
    <t>º</t>
  </si>
  <si>
    <t xml:space="preserve">Minimum Capacity </t>
  </si>
  <si>
    <t>Maximum Angel For The Roof</t>
  </si>
  <si>
    <t>β</t>
  </si>
  <si>
    <t>Conical Roof Height</t>
  </si>
  <si>
    <r>
      <t>H</t>
    </r>
    <r>
      <rPr>
        <vertAlign val="subscript"/>
        <sz val="10"/>
        <rFont val="Arial"/>
        <family val="2"/>
        <scheme val="minor"/>
      </rPr>
      <t>cu</t>
    </r>
  </si>
  <si>
    <t>Surface Area Of The Roof Cone</t>
  </si>
  <si>
    <t>Ar</t>
  </si>
  <si>
    <r>
      <t>m</t>
    </r>
    <r>
      <rPr>
        <vertAlign val="superscript"/>
        <sz val="9"/>
        <rFont val="Arial"/>
        <family val="2"/>
      </rPr>
      <t>2</t>
    </r>
  </si>
  <si>
    <t>Minimum Snow Load</t>
  </si>
  <si>
    <r>
      <t>M</t>
    </r>
    <r>
      <rPr>
        <vertAlign val="subscript"/>
        <sz val="10"/>
        <rFont val="Arial"/>
        <family val="2"/>
        <scheme val="minor"/>
      </rPr>
      <t>SA</t>
    </r>
  </si>
  <si>
    <r>
      <t>M</t>
    </r>
    <r>
      <rPr>
        <vertAlign val="subscript"/>
        <sz val="10"/>
        <rFont val="Arial"/>
        <family val="2"/>
        <scheme val="minor"/>
      </rPr>
      <t>S</t>
    </r>
  </si>
  <si>
    <t>Snow Mass</t>
  </si>
  <si>
    <t>Snow Load</t>
  </si>
  <si>
    <r>
      <t>F</t>
    </r>
    <r>
      <rPr>
        <vertAlign val="subscript"/>
        <sz val="12"/>
        <rFont val="Arial"/>
        <family val="2"/>
        <scheme val="minor"/>
      </rPr>
      <t>s</t>
    </r>
  </si>
  <si>
    <r>
      <t>N/m</t>
    </r>
    <r>
      <rPr>
        <vertAlign val="superscript"/>
        <sz val="12"/>
        <rFont val="Arial"/>
        <family val="2"/>
      </rPr>
      <t>2</t>
    </r>
  </si>
  <si>
    <t>AS PER CODE PARA 3.1.3.1</t>
  </si>
  <si>
    <t>Wind Pressure Load On Cylindrical</t>
  </si>
  <si>
    <r>
      <t>P</t>
    </r>
    <r>
      <rPr>
        <vertAlign val="subscript"/>
        <sz val="10"/>
        <rFont val="Arial"/>
        <family val="2"/>
        <scheme val="minor"/>
      </rPr>
      <t>cy</t>
    </r>
  </si>
  <si>
    <t>Ib/sq. ft</t>
  </si>
  <si>
    <t>AS PER CODE PARA 3.1.4</t>
  </si>
  <si>
    <r>
      <t>N/m</t>
    </r>
    <r>
      <rPr>
        <vertAlign val="superscript"/>
        <sz val="9"/>
        <rFont val="Arial"/>
        <family val="2"/>
      </rPr>
      <t>2</t>
    </r>
  </si>
  <si>
    <t>Wind Pressure Load On Cones</t>
  </si>
  <si>
    <r>
      <t>P</t>
    </r>
    <r>
      <rPr>
        <vertAlign val="subscript"/>
        <sz val="10"/>
        <rFont val="Arial"/>
        <family val="2"/>
        <scheme val="minor"/>
      </rPr>
      <t>co</t>
    </r>
  </si>
  <si>
    <t>Wind Velocity</t>
  </si>
  <si>
    <r>
      <t>W</t>
    </r>
    <r>
      <rPr>
        <vertAlign val="subscript"/>
        <sz val="10"/>
        <rFont val="Arial"/>
        <family val="2"/>
        <scheme val="minor"/>
      </rPr>
      <t>v</t>
    </r>
  </si>
  <si>
    <t>ASCE7-10</t>
  </si>
  <si>
    <t>Km/hr</t>
  </si>
  <si>
    <t>m/s</t>
  </si>
  <si>
    <t>mph</t>
  </si>
  <si>
    <t>Projected Areas Of Cylinder Shell</t>
  </si>
  <si>
    <r>
      <t>A</t>
    </r>
    <r>
      <rPr>
        <vertAlign val="subscript"/>
        <sz val="12"/>
        <rFont val="Arial"/>
        <family val="2"/>
        <scheme val="minor"/>
      </rPr>
      <t>cy</t>
    </r>
  </si>
  <si>
    <t>Projected Areas Of Upper Cone</t>
  </si>
  <si>
    <r>
      <t>A</t>
    </r>
    <r>
      <rPr>
        <vertAlign val="subscript"/>
        <sz val="12"/>
        <rFont val="Arial"/>
        <family val="2"/>
        <scheme val="minor"/>
      </rPr>
      <t>cu</t>
    </r>
  </si>
  <si>
    <t>Projected Areas Of Lower Cone</t>
  </si>
  <si>
    <r>
      <t>A</t>
    </r>
    <r>
      <rPr>
        <vertAlign val="subscript"/>
        <sz val="10"/>
        <rFont val="Arial"/>
        <family val="2"/>
        <scheme val="minor"/>
      </rPr>
      <t>cl</t>
    </r>
  </si>
  <si>
    <t>Total Force Act On Tank</t>
  </si>
  <si>
    <r>
      <t>F</t>
    </r>
    <r>
      <rPr>
        <vertAlign val="subscript"/>
        <sz val="10"/>
        <rFont val="Arial"/>
        <family val="2"/>
        <scheme val="minor"/>
      </rPr>
      <t>wi</t>
    </r>
  </si>
  <si>
    <t>(PARA 3.1.4.2)</t>
  </si>
  <si>
    <t xml:space="preserve">   This Force Act On The Center Of Gravity Of The Tank </t>
  </si>
  <si>
    <t>Shell Thickness Of The Tank As Per Para 3.7 &amp; Table 3-14 Should Be Calculated As Follow:</t>
  </si>
  <si>
    <r>
      <t>h</t>
    </r>
    <r>
      <rPr>
        <i/>
        <vertAlign val="subscript"/>
        <sz val="9"/>
        <rFont val="Arial"/>
        <family val="2"/>
      </rPr>
      <t>TCL</t>
    </r>
    <r>
      <rPr>
        <i/>
        <sz val="9"/>
        <rFont val="Arial"/>
        <family val="2"/>
      </rPr>
      <t xml:space="preserve">: </t>
    </r>
  </si>
  <si>
    <t>The height of liquid from top capacity level to the bottom of  shell in Meter=</t>
  </si>
  <si>
    <r>
      <t>h</t>
    </r>
    <r>
      <rPr>
        <i/>
        <vertAlign val="subscript"/>
        <sz val="9"/>
        <rFont val="Arial"/>
        <family val="2"/>
      </rPr>
      <t>p:</t>
    </r>
    <r>
      <rPr>
        <i/>
        <sz val="9"/>
        <rFont val="Arial"/>
        <family val="2"/>
      </rPr>
      <t xml:space="preserve">    </t>
    </r>
  </si>
  <si>
    <t xml:space="preserve">The height of liquid from top capacity level to the bottom of  shell course being designed  in Meter
     </t>
  </si>
  <si>
    <r>
      <t>h</t>
    </r>
    <r>
      <rPr>
        <i/>
        <vertAlign val="subscript"/>
        <sz val="9"/>
        <rFont val="Arial"/>
        <family val="2"/>
      </rPr>
      <t>co1</t>
    </r>
    <r>
      <rPr>
        <i/>
        <sz val="9"/>
        <rFont val="Arial"/>
        <family val="2"/>
      </rPr>
      <t>:</t>
    </r>
  </si>
  <si>
    <t xml:space="preserve">The height of shell course no.#1 in Meter     </t>
  </si>
  <si>
    <r>
      <t>h</t>
    </r>
    <r>
      <rPr>
        <i/>
        <vertAlign val="subscript"/>
        <sz val="9"/>
        <rFont val="Arial"/>
        <family val="2"/>
      </rPr>
      <t>co2</t>
    </r>
    <r>
      <rPr>
        <i/>
        <sz val="9"/>
        <rFont val="Arial"/>
        <family val="2"/>
      </rPr>
      <t>:</t>
    </r>
  </si>
  <si>
    <t xml:space="preserve">The height of shell course no.#2 in Meter     </t>
  </si>
  <si>
    <t xml:space="preserve">D: </t>
  </si>
  <si>
    <t>The nominal Tank Diameter  in Meter</t>
  </si>
  <si>
    <t xml:space="preserve">G: </t>
  </si>
  <si>
    <t>Product Specific gravity ( 1 For water )</t>
  </si>
  <si>
    <t xml:space="preserve">E: </t>
  </si>
  <si>
    <t xml:space="preserve">S : </t>
  </si>
  <si>
    <t>Allowable Design Stress @design temperature  in Mpa</t>
  </si>
  <si>
    <t>Mpa</t>
  </si>
  <si>
    <t>C.A:</t>
  </si>
  <si>
    <t>Corrosion Allowance  Shell</t>
  </si>
  <si>
    <t>Corrosion Allowance  Bottom</t>
  </si>
  <si>
    <t>Corrosion Allowance  Roof</t>
  </si>
  <si>
    <t xml:space="preserve">td : </t>
  </si>
  <si>
    <t>The required design shell plate thickness in Millimeter</t>
  </si>
  <si>
    <r>
      <t>h</t>
    </r>
    <r>
      <rPr>
        <i/>
        <vertAlign val="subscript"/>
        <sz val="9"/>
        <rFont val="Arial"/>
        <family val="2"/>
      </rPr>
      <t>p1</t>
    </r>
    <r>
      <rPr>
        <i/>
        <sz val="9"/>
        <rFont val="Arial"/>
        <family val="2"/>
      </rPr>
      <t xml:space="preserve">: </t>
    </r>
  </si>
  <si>
    <t>The height of liquid from top capacity level to the bottom of  shellcourse no.#1  in Meter</t>
  </si>
  <si>
    <r>
      <t>t</t>
    </r>
    <r>
      <rPr>
        <i/>
        <vertAlign val="subscript"/>
        <sz val="12"/>
        <rFont val="Arial"/>
        <family val="2"/>
      </rPr>
      <t>d-co#1=</t>
    </r>
  </si>
  <si>
    <t>(4.9xhp1xDxG)/(SxE)</t>
  </si>
  <si>
    <t xml:space="preserve"> +</t>
  </si>
  <si>
    <t>G=</t>
  </si>
  <si>
    <t>Minimum thickness as per section 3-10 &amp; Table 16 is 6.35 millimeter + C.A.</t>
  </si>
  <si>
    <r>
      <t>h</t>
    </r>
    <r>
      <rPr>
        <i/>
        <vertAlign val="subscript"/>
        <sz val="9"/>
        <rFont val="Arial"/>
        <family val="2"/>
      </rPr>
      <t>htw1</t>
    </r>
    <r>
      <rPr>
        <i/>
        <sz val="9"/>
        <rFont val="Arial"/>
        <family val="2"/>
      </rPr>
      <t xml:space="preserve">: </t>
    </r>
  </si>
  <si>
    <t>The height of hydrotest water from top of shell to the bottom of  shell course no. 1  in Meter</t>
  </si>
  <si>
    <r>
      <t>t</t>
    </r>
    <r>
      <rPr>
        <vertAlign val="subscript"/>
        <sz val="12"/>
        <rFont val="Arial"/>
        <family val="2"/>
      </rPr>
      <t>t-co#1</t>
    </r>
    <r>
      <rPr>
        <sz val="9"/>
        <rFont val="Arial"/>
        <family val="2"/>
      </rPr>
      <t>=</t>
    </r>
  </si>
  <si>
    <r>
      <t>(4.9xhh</t>
    </r>
    <r>
      <rPr>
        <i/>
        <vertAlign val="subscript"/>
        <sz val="9"/>
        <rFont val="Arial"/>
        <family val="2"/>
      </rPr>
      <t>tw1</t>
    </r>
    <r>
      <rPr>
        <i/>
        <sz val="9"/>
        <rFont val="Arial"/>
        <family val="2"/>
      </rPr>
      <t>xDxG)/(SxE)</t>
    </r>
  </si>
  <si>
    <t xml:space="preserve">Selected thickness for co. no, #1 </t>
  </si>
  <si>
    <r>
      <t>h</t>
    </r>
    <r>
      <rPr>
        <vertAlign val="subscript"/>
        <sz val="10"/>
        <rFont val="Arial"/>
        <family val="2"/>
        <scheme val="minor"/>
      </rPr>
      <t>co2</t>
    </r>
    <r>
      <rPr>
        <sz val="10"/>
        <rFont val="Arial"/>
        <family val="2"/>
        <scheme val="minor"/>
      </rPr>
      <t>:</t>
    </r>
  </si>
  <si>
    <r>
      <t>h</t>
    </r>
    <r>
      <rPr>
        <vertAlign val="subscript"/>
        <sz val="10"/>
        <rFont val="Arial"/>
        <family val="2"/>
        <scheme val="minor"/>
      </rPr>
      <t>p2</t>
    </r>
    <r>
      <rPr>
        <sz val="10"/>
        <rFont val="Arial"/>
        <family val="2"/>
        <scheme val="minor"/>
      </rPr>
      <t xml:space="preserve">: </t>
    </r>
  </si>
  <si>
    <t>The height of hydrotest water from top of shell to the bottom of  shell course no. #2  in Meter</t>
  </si>
  <si>
    <r>
      <t>t</t>
    </r>
    <r>
      <rPr>
        <i/>
        <vertAlign val="subscript"/>
        <sz val="12"/>
        <rFont val="Arial"/>
        <family val="2"/>
      </rPr>
      <t>d-co#2=</t>
    </r>
  </si>
  <si>
    <r>
      <t>h</t>
    </r>
    <r>
      <rPr>
        <i/>
        <vertAlign val="subscript"/>
        <sz val="9"/>
        <rFont val="Arial"/>
        <family val="2"/>
      </rPr>
      <t>htw2</t>
    </r>
    <r>
      <rPr>
        <i/>
        <sz val="9"/>
        <rFont val="Arial"/>
        <family val="2"/>
      </rPr>
      <t xml:space="preserve">: </t>
    </r>
  </si>
  <si>
    <r>
      <t>t</t>
    </r>
    <r>
      <rPr>
        <vertAlign val="subscript"/>
        <sz val="12"/>
        <rFont val="Arial"/>
        <family val="2"/>
      </rPr>
      <t>t-co#2</t>
    </r>
    <r>
      <rPr>
        <sz val="9"/>
        <rFont val="Arial"/>
        <family val="2"/>
      </rPr>
      <t>=</t>
    </r>
  </si>
  <si>
    <t>Selected thickness for co. no, #2</t>
  </si>
  <si>
    <t>Minimum Thickness of bottom plate as per article 3-10 of AWWA -D100 -11 is 6.35 millimeter except corrosion allowance</t>
  </si>
  <si>
    <r>
      <t>t</t>
    </r>
    <r>
      <rPr>
        <vertAlign val="subscript"/>
        <sz val="10"/>
        <rFont val="Arial"/>
        <family val="2"/>
        <scheme val="minor"/>
      </rPr>
      <t>b</t>
    </r>
    <r>
      <rPr>
        <sz val="10"/>
        <rFont val="Arial"/>
        <family val="2"/>
        <scheme val="minor"/>
      </rPr>
      <t xml:space="preserve"> = </t>
    </r>
  </si>
  <si>
    <t>Selected thickness  for Bottom Plates =</t>
  </si>
  <si>
    <t>Minimum Thickness of Roof  plate as per article 3.10.2 of AWWA -D100 -11 is 4.76 millimeter except corrosion allowance</t>
  </si>
  <si>
    <r>
      <t>t</t>
    </r>
    <r>
      <rPr>
        <vertAlign val="subscript"/>
        <sz val="12"/>
        <rFont val="Arial"/>
        <family val="2"/>
        <scheme val="minor"/>
      </rPr>
      <t>r</t>
    </r>
    <r>
      <rPr>
        <sz val="10"/>
        <rFont val="Arial"/>
        <family val="2"/>
        <scheme val="minor"/>
      </rPr>
      <t>=</t>
    </r>
  </si>
  <si>
    <t>1)Introduction</t>
  </si>
  <si>
    <t xml:space="preserve">2)Design Data </t>
  </si>
  <si>
    <t>4</t>
  </si>
  <si>
    <t>5</t>
  </si>
  <si>
    <t>6</t>
  </si>
  <si>
    <t>7</t>
  </si>
  <si>
    <t>8</t>
  </si>
  <si>
    <r>
      <t>Shell/F</t>
    </r>
    <r>
      <rPr>
        <vertAlign val="subscript"/>
        <sz val="9"/>
        <rFont val="Arial"/>
        <family val="2"/>
      </rPr>
      <t>y</t>
    </r>
    <r>
      <rPr>
        <sz val="9"/>
        <rFont val="Arial"/>
        <family val="2"/>
      </rPr>
      <t>/Class</t>
    </r>
  </si>
  <si>
    <r>
      <t>Roof/F</t>
    </r>
    <r>
      <rPr>
        <vertAlign val="subscript"/>
        <sz val="9"/>
        <rFont val="Arial"/>
        <family val="2"/>
      </rPr>
      <t>y</t>
    </r>
    <r>
      <rPr>
        <sz val="9"/>
        <rFont val="Arial"/>
        <family val="2"/>
      </rPr>
      <t xml:space="preserve"> /Class</t>
    </r>
  </si>
  <si>
    <r>
      <t>Bottom /F</t>
    </r>
    <r>
      <rPr>
        <vertAlign val="subscript"/>
        <sz val="9"/>
        <rFont val="Arial"/>
        <family val="2"/>
      </rPr>
      <t>y</t>
    </r>
    <r>
      <rPr>
        <sz val="9"/>
        <rFont val="Arial"/>
        <family val="2"/>
      </rPr>
      <t xml:space="preserve"> /Class</t>
    </r>
  </si>
  <si>
    <t xml:space="preserve">2.2.3.1.3 ASTM A283, grade A steel is to be used only for nonstructural items such as clips, roof sheets, and other low-stressed components less than 1 in. (25 mm) thick. Grade B and C shell plates are limited to a thickness of 1 in. (25 mm) when tension stress governs and 1 ½ in. (38 mm) when compression stress governs. Grade D shell plates are limited to a thickness of ¾ in. (19 mm).
</t>
  </si>
  <si>
    <t>A-283 Gr.C/103.4/0</t>
  </si>
  <si>
    <t>3)Shell Thickness</t>
  </si>
  <si>
    <t>3.1)Shell course no.#1  thickness calculation for design condition</t>
  </si>
  <si>
    <t>3.2)Shell course no.#1 thickness calculation for test condition</t>
  </si>
  <si>
    <t>3.3)Shell course no.#2 thickness calculation for design condition</t>
  </si>
  <si>
    <t>3.4)Shell course no.#2 thickness calculation for test condition</t>
  </si>
  <si>
    <t>4)Bottom Plate</t>
  </si>
  <si>
    <t>5)Roof Plate</t>
  </si>
  <si>
    <t>6)Tank Capacity:</t>
  </si>
  <si>
    <t>7)Water Load:</t>
  </si>
  <si>
    <t>8)Snow Load</t>
  </si>
  <si>
    <t>9)Wind Load</t>
  </si>
  <si>
    <t>10) Body Load</t>
  </si>
  <si>
    <t>10.1)Shall Weight=</t>
  </si>
  <si>
    <t>10.2)Bottom Weight=</t>
  </si>
  <si>
    <t>10.3)Roof  Weight=</t>
  </si>
  <si>
    <t>Sum:</t>
  </si>
  <si>
    <t xml:space="preserve">4)Bottom </t>
  </si>
  <si>
    <t>IDR</t>
  </si>
  <si>
    <t>CN</t>
  </si>
  <si>
    <t>0001</t>
  </si>
  <si>
    <t>نگهداشت و افزایش تولید میدان نفتی بینک
سطح الارض و ابنیه تحت الارض 
خرید مخازن ذخیره گاز ایستگاه تقویت فشار گاز بینک 
(قرارداد BK-HD-GCS-CO-0026_00 )</t>
  </si>
  <si>
    <t>NOV.2024</t>
  </si>
  <si>
    <t>IFI</t>
  </si>
  <si>
    <t>Mechanical Calculation Book For Elevated Potable Water Tank (TK-2209)</t>
  </si>
  <si>
    <r>
      <t xml:space="preserve">Mechanical Calculation Book For Elevated Potable Water Tank (TK-2209)
</t>
    </r>
    <r>
      <rPr>
        <b/>
        <sz val="16"/>
        <color theme="3"/>
        <rFont val="B Zar"/>
        <charset val="178"/>
      </rPr>
      <t>نگهداشت و افزایش تولید میدان نفتی بینک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</si>
</sst>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$&quot;#,##0_);[Red]\(&quot;$&quot;#,##0\)"/>
    <numFmt numFmtId="165" formatCode="&quot;$&quot;#,##0.00_);[Red]\(&quot;$&quot;#,##0.00\)"/>
    <numFmt numFmtId="166" formatCode="_(* #,##0.00_);_(* \(#,##0.00\);_(* &quot;-&quot;??_);_(@_)"/>
    <numFmt numFmtId="167" formatCode="_-* #,##0.00_-;_-* #,##0.00\-;_-* &quot;-&quot;??_-;_-@_-"/>
    <numFmt numFmtId="168" formatCode="_-* #,##0_-;\-* #,##0_-;_-* &quot;-&quot;_-;_-@_-"/>
    <numFmt numFmtId="169" formatCode="_-* #,##0.00_-;\-* #,##0.00_-;_-* &quot;-&quot;??_-;_-@_-"/>
    <numFmt numFmtId="170" formatCode="_-* #,##0.00\ _F_-;\-* #,##0.00\ _F_-;_-* &quot;-&quot;??\ _F_-;_-@_-"/>
    <numFmt numFmtId="171" formatCode="#,##0\ &quot;F&quot;;[Red]\-#,##0\ &quot;F&quot;"/>
    <numFmt numFmtId="172" formatCode="_-* #,##0.00\ &quot;F&quot;_-;\-* #,##0.00\ &quot;F&quot;_-;_-* &quot;-&quot;??\ &quot;F&quot;_-;_-@_-"/>
    <numFmt numFmtId="173" formatCode="General_)"/>
    <numFmt numFmtId="174" formatCode="_-&quot;Fr &quot;* #,##0_-;\-&quot;Fr &quot;* #,##0_-;_-&quot;Fr &quot;* &quot;-&quot;_-;_-@_-"/>
    <numFmt numFmtId="175" formatCode="_-&quot;Fr &quot;* #,##0.00_-;\-&quot;Fr &quot;* #,##0.00_-;_-&quot;Fr &quot;* &quot;-&quot;??_-;_-@_-"/>
    <numFmt numFmtId="176" formatCode="_ * #,##0.00_)\ [$€-1]_ ;_ * \(#,##0.00\)\ [$€-1]_ ;_ * &quot;-&quot;??_)\ [$€-1]_ ;_ @_ "/>
    <numFmt numFmtId="177" formatCode="0.0"/>
    <numFmt numFmtId="178" formatCode="#,##0.0"/>
  </numFmts>
  <fonts count="6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Arial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Arial"/>
      <family val="2"/>
      <scheme val="minor"/>
    </font>
    <font>
      <b/>
      <sz val="8"/>
      <name val="Arial"/>
      <family val="2"/>
      <scheme val="minor"/>
    </font>
    <font>
      <sz val="11"/>
      <name val="Arial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Arial"/>
      <family val="2"/>
      <scheme val="minor"/>
    </font>
    <font>
      <sz val="12"/>
      <name val="Arial"/>
      <family val="2"/>
      <scheme val="minor"/>
    </font>
    <font>
      <sz val="10"/>
      <name val="Arial"/>
      <family val="2"/>
      <scheme val="minor"/>
    </font>
    <font>
      <b/>
      <sz val="9"/>
      <name val="Arial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1"/>
      <name val="Arial"/>
      <family val="2"/>
      <scheme val="minor"/>
    </font>
    <font>
      <b/>
      <sz val="9"/>
      <color indexed="8"/>
      <name val="Arial"/>
      <family val="2"/>
    </font>
    <font>
      <b/>
      <sz val="18"/>
      <color indexed="8"/>
      <name val="B Nazanin"/>
      <charset val="178"/>
    </font>
    <font>
      <sz val="12"/>
      <color indexed="8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vertAlign val="superscript"/>
      <sz val="9"/>
      <name val="Arial"/>
      <family val="2"/>
    </font>
    <font>
      <b/>
      <i/>
      <sz val="12"/>
      <name val="Arial"/>
      <family val="2"/>
    </font>
    <font>
      <vertAlign val="superscript"/>
      <sz val="12"/>
      <name val="Arial"/>
      <family val="2"/>
    </font>
    <font>
      <sz val="9"/>
      <name val="Wingdings"/>
      <charset val="2"/>
    </font>
    <font>
      <vertAlign val="subscript"/>
      <sz val="10"/>
      <name val="Arial"/>
      <family val="2"/>
      <scheme val="minor"/>
    </font>
    <font>
      <i/>
      <vertAlign val="superscript"/>
      <sz val="9"/>
      <name val="Arial"/>
      <family val="2"/>
    </font>
    <font>
      <sz val="10"/>
      <name val="Calibri"/>
      <family val="2"/>
    </font>
    <font>
      <vertAlign val="subscript"/>
      <sz val="12"/>
      <name val="Arial"/>
      <family val="2"/>
      <scheme val="minor"/>
    </font>
    <font>
      <sz val="10"/>
      <name val="Wingdings"/>
      <charset val="2"/>
    </font>
    <font>
      <sz val="10"/>
      <color indexed="8"/>
      <name val="Arial"/>
      <family val="2"/>
    </font>
    <font>
      <i/>
      <vertAlign val="subscript"/>
      <sz val="9"/>
      <name val="Arial"/>
      <family val="2"/>
    </font>
    <font>
      <i/>
      <vertAlign val="subscript"/>
      <sz val="12"/>
      <name val="Arial"/>
      <family val="2"/>
    </font>
    <font>
      <i/>
      <sz val="12"/>
      <name val="Arial"/>
      <family val="2"/>
    </font>
    <font>
      <vertAlign val="subscript"/>
      <sz val="12"/>
      <name val="Arial"/>
      <family val="2"/>
    </font>
    <font>
      <vertAlign val="subscript"/>
      <sz val="9"/>
      <name val="Arial"/>
      <family val="2"/>
    </font>
    <font>
      <b/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6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3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</cellStyleXfs>
  <cellXfs count="358">
    <xf numFmtId="0" fontId="0" fillId="0" borderId="0" xfId="0"/>
    <xf numFmtId="0" fontId="10" fillId="0" borderId="4" xfId="21" applyFont="1" applyBorder="1"/>
    <xf numFmtId="0" fontId="2" fillId="0" borderId="0" xfId="21"/>
    <xf numFmtId="0" fontId="10" fillId="0" borderId="0" xfId="21" applyFont="1"/>
    <xf numFmtId="0" fontId="7" fillId="0" borderId="0" xfId="21" applyFont="1" applyAlignment="1">
      <alignment vertical="center" readingOrder="1"/>
    </xf>
    <xf numFmtId="49" fontId="10" fillId="0" borderId="0" xfId="21" applyNumberFormat="1" applyFont="1" applyAlignment="1">
      <alignment horizontal="left"/>
    </xf>
    <xf numFmtId="1" fontId="12" fillId="0" borderId="0" xfId="21" applyNumberFormat="1" applyFont="1" applyAlignment="1">
      <alignment vertical="center"/>
    </xf>
    <xf numFmtId="0" fontId="2" fillId="0" borderId="0" xfId="21" applyAlignment="1">
      <alignment vertical="center"/>
    </xf>
    <xf numFmtId="0" fontId="4" fillId="0" borderId="0" xfId="21" applyFont="1" applyAlignment="1">
      <alignment vertical="center" wrapText="1"/>
    </xf>
    <xf numFmtId="0" fontId="29" fillId="0" borderId="0" xfId="21" applyFont="1" applyAlignment="1">
      <alignment horizontal="left" vertical="top"/>
    </xf>
    <xf numFmtId="17" fontId="30" fillId="0" borderId="0" xfId="21" applyNumberFormat="1" applyFont="1" applyAlignment="1">
      <alignment horizontal="left" vertical="center" wrapText="1"/>
    </xf>
    <xf numFmtId="0" fontId="2" fillId="0" borderId="1" xfId="21" applyBorder="1"/>
    <xf numFmtId="0" fontId="1" fillId="0" borderId="6" xfId="21" applyFont="1" applyBorder="1" applyAlignment="1">
      <alignment vertical="top"/>
    </xf>
    <xf numFmtId="0" fontId="1" fillId="0" borderId="0" xfId="21" applyFont="1" applyAlignment="1">
      <alignment vertical="top"/>
    </xf>
    <xf numFmtId="1" fontId="12" fillId="0" borderId="12" xfId="21" applyNumberFormat="1" applyFont="1" applyBorder="1" applyAlignment="1">
      <alignment vertical="center" wrapText="1"/>
    </xf>
    <xf numFmtId="1" fontId="12" fillId="0" borderId="1" xfId="21" applyNumberFormat="1" applyFont="1" applyBorder="1" applyAlignment="1">
      <alignment vertical="center"/>
    </xf>
    <xf numFmtId="1" fontId="12" fillId="0" borderId="12" xfId="21" applyNumberFormat="1" applyFont="1" applyBorder="1" applyAlignment="1">
      <alignment vertical="center"/>
    </xf>
    <xf numFmtId="0" fontId="2" fillId="0" borderId="12" xfId="2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8" fillId="0" borderId="12" xfId="21" applyNumberFormat="1" applyFont="1" applyBorder="1" applyAlignment="1">
      <alignment vertical="center" wrapText="1"/>
    </xf>
    <xf numFmtId="1" fontId="28" fillId="0" borderId="1" xfId="21" applyNumberFormat="1" applyFont="1" applyBorder="1" applyAlignment="1">
      <alignment vertical="center" wrapText="1"/>
    </xf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Border="1" applyAlignment="1">
      <alignment vertical="center"/>
    </xf>
    <xf numFmtId="1" fontId="9" fillId="0" borderId="1" xfId="21" applyNumberFormat="1" applyFont="1" applyBorder="1" applyAlignment="1">
      <alignment vertical="center"/>
    </xf>
    <xf numFmtId="49" fontId="20" fillId="0" borderId="12" xfId="21" applyNumberFormat="1" applyFont="1" applyBorder="1"/>
    <xf numFmtId="0" fontId="22" fillId="0" borderId="0" xfId="19" applyFont="1" applyAlignment="1" applyProtection="1">
      <alignment horizontal="left" vertical="center"/>
      <protection locked="0"/>
    </xf>
    <xf numFmtId="49" fontId="23" fillId="0" borderId="0" xfId="19" applyNumberFormat="1" applyFont="1"/>
    <xf numFmtId="49" fontId="20" fillId="0" borderId="1" xfId="21" applyNumberFormat="1" applyFont="1" applyBorder="1"/>
    <xf numFmtId="0" fontId="25" fillId="0" borderId="0" xfId="19" applyFont="1" applyAlignment="1" applyProtection="1">
      <alignment horizontal="left" vertical="center"/>
      <protection locked="0"/>
    </xf>
    <xf numFmtId="0" fontId="10" fillId="0" borderId="0" xfId="19" applyFont="1" applyAlignment="1">
      <alignment horizontal="left"/>
    </xf>
    <xf numFmtId="0" fontId="36" fillId="0" borderId="0" xfId="37" applyFont="1" applyAlignment="1">
      <alignment vertical="center"/>
    </xf>
    <xf numFmtId="0" fontId="3" fillId="0" borderId="0" xfId="21" applyFont="1" applyAlignment="1">
      <alignment vertical="center" wrapText="1"/>
    </xf>
    <xf numFmtId="0" fontId="31" fillId="0" borderId="0" xfId="21" applyFont="1" applyAlignment="1">
      <alignment vertical="center" readingOrder="1"/>
    </xf>
    <xf numFmtId="0" fontId="1" fillId="0" borderId="32" xfId="21" applyFont="1" applyBorder="1" applyAlignment="1">
      <alignment vertical="top"/>
    </xf>
    <xf numFmtId="0" fontId="1" fillId="0" borderId="12" xfId="21" applyFont="1" applyBorder="1" applyAlignment="1">
      <alignment vertical="top"/>
    </xf>
    <xf numFmtId="1" fontId="33" fillId="0" borderId="0" xfId="21" applyNumberFormat="1" applyFont="1" applyAlignment="1">
      <alignment vertical="center" wrapText="1"/>
    </xf>
    <xf numFmtId="1" fontId="12" fillId="0" borderId="0" xfId="21" applyNumberFormat="1" applyFont="1" applyAlignment="1">
      <alignment vertical="center" wrapText="1"/>
    </xf>
    <xf numFmtId="0" fontId="34" fillId="0" borderId="0" xfId="21" applyFont="1" applyAlignment="1">
      <alignment vertical="center" wrapText="1"/>
    </xf>
    <xf numFmtId="49" fontId="36" fillId="0" borderId="0" xfId="37" applyNumberFormat="1" applyFont="1" applyAlignment="1">
      <alignment vertical="center"/>
    </xf>
    <xf numFmtId="1" fontId="32" fillId="0" borderId="0" xfId="21" applyNumberFormat="1" applyFont="1" applyAlignment="1">
      <alignment vertical="center" wrapText="1"/>
    </xf>
    <xf numFmtId="0" fontId="34" fillId="0" borderId="0" xfId="21" applyFont="1" applyAlignment="1">
      <alignment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5" fillId="0" borderId="25" xfId="21" applyFont="1" applyBorder="1" applyAlignment="1">
      <alignment vertical="center"/>
    </xf>
    <xf numFmtId="0" fontId="3" fillId="0" borderId="4" xfId="21" applyFont="1" applyBorder="1" applyAlignment="1">
      <alignment vertical="center" wrapText="1"/>
    </xf>
    <xf numFmtId="0" fontId="3" fillId="0" borderId="23" xfId="21" applyFont="1" applyBorder="1" applyAlignment="1">
      <alignment vertical="center" wrapText="1"/>
    </xf>
    <xf numFmtId="0" fontId="3" fillId="0" borderId="20" xfId="21" applyFont="1" applyBorder="1" applyAlignment="1">
      <alignment vertical="center" wrapText="1"/>
    </xf>
    <xf numFmtId="0" fontId="3" fillId="0" borderId="9" xfId="21" applyFont="1" applyBorder="1" applyAlignment="1">
      <alignment vertical="center" wrapText="1"/>
    </xf>
    <xf numFmtId="0" fontId="3" fillId="0" borderId="18" xfId="21" applyFont="1" applyBorder="1" applyAlignment="1">
      <alignment vertical="center" wrapText="1"/>
    </xf>
    <xf numFmtId="0" fontId="7" fillId="0" borderId="22" xfId="21" applyFont="1" applyBorder="1" applyAlignment="1">
      <alignment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3" fillId="0" borderId="1" xfId="21" applyFont="1" applyBorder="1" applyAlignment="1">
      <alignment vertical="center" wrapText="1"/>
    </xf>
    <xf numFmtId="0" fontId="31" fillId="0" borderId="1" xfId="21" applyFont="1" applyBorder="1" applyAlignment="1">
      <alignment vertical="center" wrapText="1"/>
    </xf>
    <xf numFmtId="0" fontId="4" fillId="0" borderId="12" xfId="21" applyFont="1" applyBorder="1" applyAlignment="1">
      <alignment vertical="center" wrapText="1"/>
    </xf>
    <xf numFmtId="0" fontId="16" fillId="0" borderId="5" xfId="21" applyFont="1" applyBorder="1" applyAlignment="1">
      <alignment vertical="center" readingOrder="2"/>
    </xf>
    <xf numFmtId="0" fontId="16" fillId="0" borderId="6" xfId="21" applyFont="1" applyBorder="1" applyAlignment="1">
      <alignment vertical="center" readingOrder="2"/>
    </xf>
    <xf numFmtId="0" fontId="16" fillId="0" borderId="37" xfId="21" applyFont="1" applyBorder="1" applyAlignment="1">
      <alignment vertical="center" readingOrder="2"/>
    </xf>
    <xf numFmtId="0" fontId="16" fillId="0" borderId="14" xfId="21" applyFont="1" applyBorder="1" applyAlignment="1">
      <alignment vertical="center" readingOrder="2"/>
    </xf>
    <xf numFmtId="0" fontId="16" fillId="0" borderId="7" xfId="21" applyFont="1" applyBorder="1" applyAlignment="1">
      <alignment vertical="center" readingOrder="2"/>
    </xf>
    <xf numFmtId="0" fontId="16" fillId="0" borderId="0" xfId="21" applyFont="1" applyAlignment="1">
      <alignment vertical="center" readingOrder="2"/>
    </xf>
    <xf numFmtId="0" fontId="2" fillId="0" borderId="0" xfId="19" applyAlignment="1" applyProtection="1">
      <alignment vertical="top" wrapText="1"/>
      <protection locked="0"/>
    </xf>
    <xf numFmtId="0" fontId="2" fillId="0" borderId="12" xfId="21" applyBorder="1" applyAlignment="1">
      <alignment horizontal="left" vertical="center"/>
    </xf>
    <xf numFmtId="1" fontId="2" fillId="0" borderId="1" xfId="21" applyNumberFormat="1" applyBorder="1" applyAlignment="1">
      <alignment horizontal="left" vertical="center"/>
    </xf>
    <xf numFmtId="0" fontId="2" fillId="0" borderId="0" xfId="21" applyAlignment="1">
      <alignment horizontal="left" vertical="center"/>
    </xf>
    <xf numFmtId="0" fontId="25" fillId="0" borderId="25" xfId="19" applyFont="1" applyBorder="1" applyAlignment="1" applyProtection="1">
      <alignment vertical="center" wrapText="1"/>
      <protection locked="0"/>
    </xf>
    <xf numFmtId="0" fontId="25" fillId="0" borderId="0" xfId="19" applyFont="1" applyAlignment="1" applyProtection="1">
      <alignment vertical="center" wrapText="1"/>
      <protection locked="0"/>
    </xf>
    <xf numFmtId="0" fontId="52" fillId="0" borderId="0" xfId="19" applyFont="1" applyAlignment="1" applyProtection="1">
      <alignment vertical="center" wrapText="1"/>
      <protection locked="0"/>
    </xf>
    <xf numFmtId="0" fontId="48" fillId="0" borderId="0" xfId="19" applyFont="1" applyAlignment="1" applyProtection="1">
      <alignment vertical="center" wrapText="1"/>
      <protection locked="0"/>
    </xf>
    <xf numFmtId="0" fontId="25" fillId="0" borderId="25" xfId="19" applyFont="1" applyBorder="1" applyAlignment="1" applyProtection="1">
      <alignment horizontal="center" vertical="center" wrapText="1"/>
      <protection locked="0"/>
    </xf>
    <xf numFmtId="0" fontId="25" fillId="0" borderId="0" xfId="19" applyFont="1" applyAlignment="1" applyProtection="1">
      <alignment vertical="center"/>
      <protection locked="0"/>
    </xf>
    <xf numFmtId="49" fontId="23" fillId="0" borderId="0" xfId="19" applyNumberFormat="1" applyFont="1" applyAlignment="1">
      <alignment vertical="center"/>
    </xf>
    <xf numFmtId="0" fontId="25" fillId="0" borderId="6" xfId="19" applyFont="1" applyBorder="1" applyAlignment="1" applyProtection="1">
      <alignment vertical="center" wrapText="1"/>
      <protection locked="0"/>
    </xf>
    <xf numFmtId="0" fontId="25" fillId="0" borderId="24" xfId="19" applyFont="1" applyBorder="1" applyAlignment="1" applyProtection="1">
      <alignment vertical="center" wrapText="1"/>
      <protection locked="0"/>
    </xf>
    <xf numFmtId="0" fontId="25" fillId="0" borderId="26" xfId="19" applyFont="1" applyBorder="1" applyAlignment="1" applyProtection="1">
      <alignment vertical="center" wrapText="1"/>
      <protection locked="0"/>
    </xf>
    <xf numFmtId="0" fontId="63" fillId="0" borderId="0" xfId="19" applyFont="1" applyAlignment="1" applyProtection="1">
      <alignment vertical="center"/>
      <protection locked="0"/>
    </xf>
    <xf numFmtId="0" fontId="48" fillId="0" borderId="0" xfId="19" applyFont="1" applyAlignment="1" applyProtection="1">
      <alignment vertical="center"/>
      <protection locked="0"/>
    </xf>
    <xf numFmtId="0" fontId="66" fillId="0" borderId="0" xfId="19" applyFont="1" applyAlignment="1" applyProtection="1">
      <alignment vertical="center" wrapText="1"/>
      <protection locked="0"/>
    </xf>
    <xf numFmtId="0" fontId="52" fillId="4" borderId="0" xfId="19" applyFont="1" applyFill="1" applyAlignment="1" applyProtection="1">
      <alignment vertical="center" wrapText="1"/>
      <protection locked="0"/>
    </xf>
    <xf numFmtId="177" fontId="25" fillId="0" borderId="0" xfId="19" applyNumberFormat="1" applyFont="1" applyAlignment="1" applyProtection="1">
      <alignment vertical="center"/>
      <protection locked="0"/>
    </xf>
    <xf numFmtId="49" fontId="17" fillId="0" borderId="10" xfId="21" applyNumberFormat="1" applyFont="1" applyBorder="1"/>
    <xf numFmtId="49" fontId="17" fillId="0" borderId="4" xfId="21" applyNumberFormat="1" applyFont="1" applyBorder="1"/>
    <xf numFmtId="49" fontId="17" fillId="0" borderId="11" xfId="21" applyNumberFormat="1" applyFont="1" applyBorder="1"/>
    <xf numFmtId="49" fontId="24" fillId="0" borderId="0" xfId="19" applyNumberFormat="1" applyFont="1" applyAlignment="1">
      <alignment horizontal="left" vertical="center"/>
    </xf>
    <xf numFmtId="49" fontId="47" fillId="0" borderId="0" xfId="19" applyNumberFormat="1" applyFont="1"/>
    <xf numFmtId="0" fontId="25" fillId="0" borderId="0" xfId="19" applyFont="1" applyAlignment="1" applyProtection="1">
      <alignment vertical="top" wrapText="1"/>
      <protection locked="0"/>
    </xf>
    <xf numFmtId="0" fontId="50" fillId="0" borderId="0" xfId="19" applyFont="1" applyAlignment="1" applyProtection="1">
      <alignment horizontal="center" vertical="top" wrapText="1"/>
      <protection locked="0"/>
    </xf>
    <xf numFmtId="1" fontId="28" fillId="0" borderId="0" xfId="21" applyNumberFormat="1" applyFont="1" applyAlignment="1">
      <alignment vertical="center" wrapText="1"/>
    </xf>
    <xf numFmtId="0" fontId="2" fillId="0" borderId="0" xfId="37" applyFont="1" applyAlignment="1">
      <alignment horizontal="center"/>
    </xf>
    <xf numFmtId="0" fontId="2" fillId="0" borderId="0" xfId="19" applyAlignment="1" applyProtection="1">
      <alignment vertical="center" wrapText="1"/>
      <protection locked="0"/>
    </xf>
    <xf numFmtId="177" fontId="25" fillId="0" borderId="0" xfId="19" applyNumberFormat="1" applyFont="1" applyAlignment="1" applyProtection="1">
      <alignment vertical="center" wrapText="1"/>
      <protection locked="0"/>
    </xf>
    <xf numFmtId="0" fontId="25" fillId="0" borderId="0" xfId="19" applyFont="1" applyAlignment="1" applyProtection="1">
      <alignment horizontal="right" vertical="center" wrapText="1"/>
      <protection locked="0"/>
    </xf>
    <xf numFmtId="0" fontId="36" fillId="0" borderId="0" xfId="37" applyFont="1" applyAlignment="1">
      <alignment horizontal="center" vertical="center"/>
    </xf>
    <xf numFmtId="0" fontId="25" fillId="0" borderId="0" xfId="19" applyFont="1" applyAlignment="1" applyProtection="1">
      <alignment wrapText="1"/>
      <protection locked="0"/>
    </xf>
    <xf numFmtId="0" fontId="57" fillId="0" borderId="0" xfId="0" applyFont="1" applyAlignment="1">
      <alignment horizontal="center" vertical="center"/>
    </xf>
    <xf numFmtId="49" fontId="36" fillId="0" borderId="0" xfId="37" applyNumberFormat="1" applyFont="1" applyAlignment="1">
      <alignment horizontal="left" vertical="center"/>
    </xf>
    <xf numFmtId="0" fontId="36" fillId="0" borderId="0" xfId="37" applyFont="1" applyAlignment="1">
      <alignment horizontal="left" vertical="center"/>
    </xf>
    <xf numFmtId="49" fontId="23" fillId="0" borderId="0" xfId="19" applyNumberFormat="1" applyFont="1" applyAlignment="1">
      <alignment horizontal="left" vertical="center"/>
    </xf>
    <xf numFmtId="49" fontId="60" fillId="0" borderId="0" xfId="19" applyNumberFormat="1" applyFont="1" applyAlignment="1">
      <alignment vertical="center"/>
    </xf>
    <xf numFmtId="0" fontId="48" fillId="0" borderId="0" xfId="19" applyFont="1" applyAlignment="1" applyProtection="1">
      <alignment vertical="top" wrapText="1"/>
      <protection locked="0"/>
    </xf>
    <xf numFmtId="49" fontId="47" fillId="0" borderId="0" xfId="19" applyNumberFormat="1" applyFont="1" applyAlignment="1">
      <alignment vertical="center"/>
    </xf>
    <xf numFmtId="178" fontId="25" fillId="0" borderId="0" xfId="19" applyNumberFormat="1" applyFont="1" applyAlignment="1" applyProtection="1">
      <alignment vertical="center" wrapText="1"/>
      <protection locked="0"/>
    </xf>
    <xf numFmtId="2" fontId="48" fillId="0" borderId="0" xfId="19" applyNumberFormat="1" applyFont="1" applyAlignment="1" applyProtection="1">
      <alignment vertical="center" wrapText="1"/>
      <protection locked="0"/>
    </xf>
    <xf numFmtId="3" fontId="25" fillId="0" borderId="0" xfId="19" applyNumberFormat="1" applyFont="1" applyAlignment="1" applyProtection="1">
      <alignment vertical="center" wrapText="1"/>
      <protection locked="0"/>
    </xf>
    <xf numFmtId="0" fontId="2" fillId="0" borderId="13" xfId="21" applyBorder="1" applyAlignment="1">
      <alignment vertical="center"/>
    </xf>
    <xf numFmtId="49" fontId="36" fillId="0" borderId="14" xfId="37" applyNumberFormat="1" applyFont="1" applyBorder="1" applyAlignment="1">
      <alignment vertical="center"/>
    </xf>
    <xf numFmtId="0" fontId="36" fillId="0" borderId="14" xfId="37" applyFont="1" applyBorder="1" applyAlignment="1">
      <alignment vertical="center"/>
    </xf>
    <xf numFmtId="0" fontId="48" fillId="0" borderId="14" xfId="19" applyFont="1" applyBorder="1" applyAlignment="1" applyProtection="1">
      <alignment vertical="center" wrapText="1"/>
      <protection locked="0"/>
    </xf>
    <xf numFmtId="49" fontId="23" fillId="0" borderId="14" xfId="19" applyNumberFormat="1" applyFont="1" applyBorder="1"/>
    <xf numFmtId="1" fontId="9" fillId="0" borderId="15" xfId="21" applyNumberFormat="1" applyFont="1" applyBorder="1" applyAlignment="1">
      <alignment vertical="center"/>
    </xf>
    <xf numFmtId="177" fontId="25" fillId="0" borderId="0" xfId="19" applyNumberFormat="1" applyFont="1" applyAlignment="1" applyProtection="1">
      <alignment vertical="top" wrapText="1"/>
      <protection locked="0"/>
    </xf>
    <xf numFmtId="0" fontId="22" fillId="0" borderId="14" xfId="19" applyFont="1" applyBorder="1" applyAlignment="1" applyProtection="1">
      <alignment horizontal="left" vertical="center"/>
      <protection locked="0"/>
    </xf>
    <xf numFmtId="0" fontId="2" fillId="0" borderId="14" xfId="19" applyBorder="1" applyAlignment="1" applyProtection="1">
      <alignment vertical="top" wrapText="1"/>
      <protection locked="0"/>
    </xf>
    <xf numFmtId="49" fontId="17" fillId="0" borderId="0" xfId="19" applyNumberFormat="1" applyFont="1" applyAlignment="1" applyProtection="1">
      <alignment horizontal="left" vertical="center"/>
      <protection locked="0"/>
    </xf>
    <xf numFmtId="0" fontId="17" fillId="0" borderId="0" xfId="19" applyFont="1" applyAlignment="1" applyProtection="1">
      <alignment horizontal="left" vertical="center"/>
      <protection locked="0"/>
    </xf>
    <xf numFmtId="0" fontId="45" fillId="0" borderId="0" xfId="19" applyFont="1" applyAlignment="1" applyProtection="1">
      <alignment horizontal="left" vertical="center"/>
      <protection locked="0"/>
    </xf>
    <xf numFmtId="0" fontId="46" fillId="0" borderId="0" xfId="19" applyFont="1" applyAlignment="1" applyProtection="1">
      <alignment vertical="center"/>
      <protection locked="0"/>
    </xf>
    <xf numFmtId="49" fontId="23" fillId="0" borderId="0" xfId="19" applyNumberFormat="1" applyFont="1" applyAlignment="1">
      <alignment horizontal="center"/>
    </xf>
    <xf numFmtId="0" fontId="39" fillId="0" borderId="6" xfId="21" applyFont="1" applyBorder="1" applyAlignment="1">
      <alignment vertical="center" readingOrder="2"/>
    </xf>
    <xf numFmtId="0" fontId="39" fillId="0" borderId="14" xfId="21" applyFont="1" applyBorder="1" applyAlignment="1">
      <alignment vertical="center" readingOrder="2"/>
    </xf>
    <xf numFmtId="0" fontId="3" fillId="0" borderId="10" xfId="21" applyFont="1" applyBorder="1" applyAlignment="1">
      <alignment vertical="center" wrapText="1"/>
    </xf>
    <xf numFmtId="0" fontId="3" fillId="0" borderId="12" xfId="21" applyFont="1" applyBorder="1" applyAlignment="1">
      <alignment vertical="center" wrapText="1"/>
    </xf>
    <xf numFmtId="0" fontId="3" fillId="0" borderId="31" xfId="21" applyFont="1" applyBorder="1" applyAlignment="1">
      <alignment vertical="center" wrapText="1"/>
    </xf>
    <xf numFmtId="0" fontId="2" fillId="0" borderId="32" xfId="21" applyBorder="1"/>
    <xf numFmtId="0" fontId="31" fillId="0" borderId="19" xfId="21" applyFont="1" applyBorder="1" applyAlignment="1">
      <alignment vertical="center" readingOrder="1"/>
    </xf>
    <xf numFmtId="0" fontId="31" fillId="0" borderId="13" xfId="21" applyFont="1" applyBorder="1" applyAlignment="1">
      <alignment vertical="center" wrapText="1"/>
    </xf>
    <xf numFmtId="0" fontId="31" fillId="0" borderId="15" xfId="21" applyFont="1" applyBorder="1" applyAlignment="1">
      <alignment vertical="center" readingOrder="1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1" fontId="15" fillId="0" borderId="0" xfId="21" applyNumberFormat="1" applyFont="1" applyAlignment="1">
      <alignment vertical="top"/>
    </xf>
    <xf numFmtId="0" fontId="39" fillId="0" borderId="22" xfId="21" applyFont="1" applyBorder="1" applyAlignment="1">
      <alignment horizontal="center" vertical="center" wrapText="1"/>
    </xf>
    <xf numFmtId="0" fontId="39" fillId="0" borderId="4" xfId="21" applyFont="1" applyBorder="1" applyAlignment="1">
      <alignment horizontal="center" vertical="center" wrapText="1"/>
    </xf>
    <xf numFmtId="0" fontId="39" fillId="0" borderId="23" xfId="21" applyFont="1" applyBorder="1" applyAlignment="1">
      <alignment horizontal="center" vertical="center" wrapText="1"/>
    </xf>
    <xf numFmtId="0" fontId="39" fillId="0" borderId="7" xfId="21" applyFont="1" applyBorder="1" applyAlignment="1">
      <alignment horizontal="center" vertical="center" wrapText="1"/>
    </xf>
    <xf numFmtId="0" fontId="39" fillId="0" borderId="0" xfId="21" applyFont="1" applyAlignment="1">
      <alignment horizontal="center" vertical="center" wrapText="1"/>
    </xf>
    <xf numFmtId="0" fontId="39" fillId="0" borderId="20" xfId="21" applyFont="1" applyBorder="1" applyAlignment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18" xfId="21" applyFont="1" applyBorder="1" applyAlignment="1">
      <alignment horizontal="center" vertical="center" wrapText="1"/>
    </xf>
    <xf numFmtId="1" fontId="17" fillId="0" borderId="39" xfId="21" applyNumberFormat="1" applyFont="1" applyBorder="1" applyAlignment="1">
      <alignment horizontal="center" vertical="center"/>
    </xf>
    <xf numFmtId="1" fontId="17" fillId="0" borderId="2" xfId="21" applyNumberFormat="1" applyFont="1" applyBorder="1" applyAlignment="1">
      <alignment horizontal="center" vertical="center"/>
    </xf>
    <xf numFmtId="1" fontId="1" fillId="0" borderId="39" xfId="21" applyNumberFormat="1" applyFont="1" applyBorder="1" applyAlignment="1">
      <alignment horizontal="center" vertical="center"/>
    </xf>
    <xf numFmtId="1" fontId="1" fillId="0" borderId="2" xfId="21" applyNumberFormat="1" applyFont="1" applyBorder="1" applyAlignment="1">
      <alignment horizontal="center" vertical="center"/>
    </xf>
    <xf numFmtId="1" fontId="9" fillId="0" borderId="2" xfId="21" applyNumberFormat="1" applyFont="1" applyBorder="1" applyAlignment="1">
      <alignment horizontal="center" vertical="center"/>
    </xf>
    <xf numFmtId="1" fontId="12" fillId="0" borderId="2" xfId="21" applyNumberFormat="1" applyFont="1" applyBorder="1" applyAlignment="1">
      <alignment horizontal="center" vertical="center"/>
    </xf>
    <xf numFmtId="1" fontId="12" fillId="0" borderId="28" xfId="21" applyNumberFormat="1" applyFont="1" applyBorder="1" applyAlignment="1">
      <alignment horizontal="center" vertical="center"/>
    </xf>
    <xf numFmtId="1" fontId="17" fillId="0" borderId="5" xfId="21" applyNumberFormat="1" applyFont="1" applyBorder="1" applyAlignment="1">
      <alignment horizontal="center" vertical="center"/>
    </xf>
    <xf numFmtId="1" fontId="17" fillId="0" borderId="6" xfId="21" applyNumberFormat="1" applyFont="1" applyBorder="1" applyAlignment="1">
      <alignment horizontal="center" vertical="center"/>
    </xf>
    <xf numFmtId="1" fontId="17" fillId="0" borderId="17" xfId="21" applyNumberFormat="1" applyFont="1" applyBorder="1" applyAlignment="1">
      <alignment horizontal="center" vertical="center"/>
    </xf>
    <xf numFmtId="1" fontId="17" fillId="0" borderId="8" xfId="21" applyNumberFormat="1" applyFont="1" applyBorder="1" applyAlignment="1">
      <alignment horizontal="center" vertical="center"/>
    </xf>
    <xf numFmtId="1" fontId="17" fillId="0" borderId="9" xfId="21" applyNumberFormat="1" applyFont="1" applyBorder="1" applyAlignment="1">
      <alignment horizontal="center" vertical="center"/>
    </xf>
    <xf numFmtId="1" fontId="17" fillId="0" borderId="18" xfId="21" applyNumberFormat="1" applyFont="1" applyBorder="1" applyAlignment="1">
      <alignment horizontal="center" vertical="center"/>
    </xf>
    <xf numFmtId="1" fontId="1" fillId="0" borderId="5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/>
    </xf>
    <xf numFmtId="1" fontId="1" fillId="0" borderId="17" xfId="21" applyNumberFormat="1" applyFont="1" applyBorder="1" applyAlignment="1">
      <alignment horizontal="center" vertical="center"/>
    </xf>
    <xf numFmtId="1" fontId="1" fillId="0" borderId="8" xfId="21" applyNumberFormat="1" applyFont="1" applyBorder="1" applyAlignment="1">
      <alignment horizontal="center" vertical="center"/>
    </xf>
    <xf numFmtId="1" fontId="1" fillId="0" borderId="9" xfId="21" applyNumberFormat="1" applyFont="1" applyBorder="1" applyAlignment="1">
      <alignment horizontal="center" vertical="center"/>
    </xf>
    <xf numFmtId="1" fontId="1" fillId="0" borderId="18" xfId="21" applyNumberFormat="1" applyFont="1" applyBorder="1" applyAlignment="1">
      <alignment horizontal="center" vertical="center"/>
    </xf>
    <xf numFmtId="1" fontId="41" fillId="0" borderId="32" xfId="21" applyNumberFormat="1" applyFont="1" applyBorder="1" applyAlignment="1">
      <alignment horizontal="center" vertical="center" wrapText="1"/>
    </xf>
    <xf numFmtId="1" fontId="42" fillId="0" borderId="6" xfId="21" applyNumberFormat="1" applyFont="1" applyBorder="1" applyAlignment="1">
      <alignment horizontal="center" vertical="center" wrapText="1"/>
    </xf>
    <xf numFmtId="1" fontId="42" fillId="0" borderId="19" xfId="21" applyNumberFormat="1" applyFont="1" applyBorder="1" applyAlignment="1">
      <alignment horizontal="center" vertical="center" wrapText="1"/>
    </xf>
    <xf numFmtId="1" fontId="42" fillId="0" borderId="12" xfId="21" applyNumberFormat="1" applyFont="1" applyBorder="1" applyAlignment="1">
      <alignment horizontal="center" vertical="center" wrapText="1"/>
    </xf>
    <xf numFmtId="1" fontId="42" fillId="0" borderId="0" xfId="21" applyNumberFormat="1" applyFont="1" applyAlignment="1">
      <alignment horizontal="center" vertical="center" wrapText="1"/>
    </xf>
    <xf numFmtId="1" fontId="42" fillId="0" borderId="1" xfId="21" applyNumberFormat="1" applyFont="1" applyBorder="1" applyAlignment="1">
      <alignment horizontal="center" vertical="center" wrapText="1"/>
    </xf>
    <xf numFmtId="1" fontId="42" fillId="0" borderId="31" xfId="21" applyNumberFormat="1" applyFont="1" applyBorder="1" applyAlignment="1">
      <alignment horizontal="center" vertical="center" wrapText="1"/>
    </xf>
    <xf numFmtId="1" fontId="42" fillId="0" borderId="9" xfId="21" applyNumberFormat="1" applyFont="1" applyBorder="1" applyAlignment="1">
      <alignment horizontal="center" vertical="center" wrapText="1"/>
    </xf>
    <xf numFmtId="1" fontId="42" fillId="0" borderId="16" xfId="21" applyNumberFormat="1" applyFont="1" applyBorder="1" applyAlignment="1">
      <alignment horizontal="center" vertical="center" wrapText="1"/>
    </xf>
    <xf numFmtId="1" fontId="1" fillId="0" borderId="21" xfId="21" applyNumberFormat="1" applyFont="1" applyBorder="1" applyAlignment="1">
      <alignment horizontal="center" vertical="center"/>
    </xf>
    <xf numFmtId="49" fontId="32" fillId="0" borderId="38" xfId="21" applyNumberFormat="1" applyFont="1" applyBorder="1" applyAlignment="1">
      <alignment horizontal="center" vertical="center" wrapText="1"/>
    </xf>
    <xf numFmtId="49" fontId="32" fillId="0" borderId="29" xfId="21" applyNumberFormat="1" applyFont="1" applyBorder="1" applyAlignment="1">
      <alignment horizontal="center" vertical="center" wrapText="1"/>
    </xf>
    <xf numFmtId="49" fontId="32" fillId="0" borderId="30" xfId="21" applyNumberFormat="1" applyFont="1" applyBorder="1" applyAlignment="1">
      <alignment horizontal="center" vertical="center" wrapText="1"/>
    </xf>
    <xf numFmtId="49" fontId="32" fillId="0" borderId="39" xfId="21" applyNumberFormat="1" applyFont="1" applyBorder="1" applyAlignment="1">
      <alignment horizontal="center" vertical="center" wrapText="1"/>
    </xf>
    <xf numFmtId="49" fontId="32" fillId="0" borderId="2" xfId="21" applyNumberFormat="1" applyFont="1" applyBorder="1" applyAlignment="1">
      <alignment horizontal="center" vertical="center" wrapText="1"/>
    </xf>
    <xf numFmtId="49" fontId="32" fillId="0" borderId="28" xfId="21" applyNumberFormat="1" applyFont="1" applyBorder="1" applyAlignment="1">
      <alignment horizontal="center" vertical="center" wrapText="1"/>
    </xf>
    <xf numFmtId="1" fontId="1" fillId="0" borderId="6" xfId="21" applyNumberFormat="1" applyFont="1" applyBorder="1" applyAlignment="1">
      <alignment horizontal="center" vertical="center" wrapText="1"/>
    </xf>
    <xf numFmtId="1" fontId="1" fillId="0" borderId="17" xfId="21" applyNumberFormat="1" applyFont="1" applyBorder="1" applyAlignment="1">
      <alignment horizontal="center" vertical="center" wrapText="1"/>
    </xf>
    <xf numFmtId="1" fontId="1" fillId="0" borderId="9" xfId="21" applyNumberFormat="1" applyFont="1" applyBorder="1" applyAlignment="1">
      <alignment horizontal="center" vertical="center" wrapText="1"/>
    </xf>
    <xf numFmtId="1" fontId="1" fillId="0" borderId="18" xfId="21" applyNumberFormat="1" applyFont="1" applyBorder="1" applyAlignment="1">
      <alignment horizontal="center" vertical="center" wrapText="1"/>
    </xf>
    <xf numFmtId="0" fontId="39" fillId="0" borderId="6" xfId="21" applyFont="1" applyBorder="1" applyAlignment="1">
      <alignment horizontal="center" vertical="center" readingOrder="2"/>
    </xf>
    <xf numFmtId="0" fontId="39" fillId="0" borderId="19" xfId="21" applyFont="1" applyBorder="1" applyAlignment="1">
      <alignment horizontal="center" vertical="center" readingOrder="2"/>
    </xf>
    <xf numFmtId="0" fontId="39" fillId="0" borderId="14" xfId="21" applyFont="1" applyBorder="1" applyAlignment="1">
      <alignment horizontal="center" vertical="center" readingOrder="2"/>
    </xf>
    <xf numFmtId="0" fontId="39" fillId="0" borderId="1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6" xfId="21" applyFont="1" applyBorder="1" applyAlignment="1">
      <alignment horizontal="right" vertical="center"/>
    </xf>
    <xf numFmtId="0" fontId="37" fillId="0" borderId="6" xfId="21" applyFont="1" applyBorder="1" applyAlignment="1">
      <alignment horizontal="right" vertical="center"/>
    </xf>
    <xf numFmtId="0" fontId="37" fillId="0" borderId="17" xfId="21" applyFont="1" applyBorder="1" applyAlignment="1">
      <alignment horizontal="right" vertical="center"/>
    </xf>
    <xf numFmtId="0" fontId="2" fillId="0" borderId="34" xfId="21" applyBorder="1" applyAlignment="1">
      <alignment horizontal="center" vertical="center"/>
    </xf>
    <xf numFmtId="0" fontId="2" fillId="0" borderId="35" xfId="21" applyBorder="1" applyAlignment="1">
      <alignment horizontal="center" vertical="center"/>
    </xf>
    <xf numFmtId="49" fontId="2" fillId="0" borderId="34" xfId="21" applyNumberFormat="1" applyBorder="1" applyAlignment="1">
      <alignment horizontal="center" vertical="center"/>
    </xf>
    <xf numFmtId="49" fontId="2" fillId="0" borderId="35" xfId="21" applyNumberFormat="1" applyBorder="1" applyAlignment="1">
      <alignment horizontal="center" vertical="center"/>
    </xf>
    <xf numFmtId="49" fontId="11" fillId="0" borderId="0" xfId="21" applyNumberFormat="1" applyFont="1" applyAlignment="1">
      <alignment horizontal="center"/>
    </xf>
    <xf numFmtId="1" fontId="1" fillId="0" borderId="28" xfId="21" applyNumberFormat="1" applyFont="1" applyBorder="1" applyAlignment="1">
      <alignment horizontal="center" vertical="center"/>
    </xf>
    <xf numFmtId="1" fontId="9" fillId="0" borderId="28" xfId="21" applyNumberFormat="1" applyFont="1" applyBorder="1" applyAlignment="1">
      <alignment horizontal="center" vertical="center"/>
    </xf>
    <xf numFmtId="0" fontId="1" fillId="0" borderId="0" xfId="21" applyFont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49" fontId="19" fillId="0" borderId="2" xfId="21" quotePrefix="1" applyNumberFormat="1" applyFont="1" applyBorder="1" applyAlignment="1">
      <alignment horizontal="center" vertical="center"/>
    </xf>
    <xf numFmtId="0" fontId="2" fillId="0" borderId="36" xfId="21" applyBorder="1" applyAlignment="1">
      <alignment horizontal="center" vertical="center"/>
    </xf>
    <xf numFmtId="49" fontId="2" fillId="0" borderId="34" xfId="21" quotePrefix="1" applyNumberFormat="1" applyBorder="1" applyAlignment="1">
      <alignment horizontal="center" vertical="center"/>
    </xf>
    <xf numFmtId="49" fontId="2" fillId="0" borderId="36" xfId="21" quotePrefix="1" applyNumberFormat="1" applyBorder="1" applyAlignment="1">
      <alignment horizontal="center" vertical="center"/>
    </xf>
    <xf numFmtId="49" fontId="2" fillId="0" borderId="35" xfId="21" quotePrefix="1" applyNumberFormat="1" applyBorder="1" applyAlignment="1">
      <alignment horizontal="center" vertical="center"/>
    </xf>
    <xf numFmtId="1" fontId="35" fillId="0" borderId="2" xfId="21" applyNumberFormat="1" applyFont="1" applyBorder="1" applyAlignment="1">
      <alignment horizontal="center" vertical="center" wrapText="1"/>
    </xf>
    <xf numFmtId="1" fontId="35" fillId="0" borderId="28" xfId="21" applyNumberFormat="1" applyFont="1" applyBorder="1" applyAlignment="1">
      <alignment horizontal="center" vertical="center" wrapText="1"/>
    </xf>
    <xf numFmtId="1" fontId="35" fillId="0" borderId="39" xfId="21" applyNumberFormat="1" applyFont="1" applyBorder="1" applyAlignment="1">
      <alignment horizontal="center" vertical="center" wrapText="1"/>
    </xf>
    <xf numFmtId="1" fontId="35" fillId="0" borderId="39" xfId="21" applyNumberFormat="1" applyFont="1" applyBorder="1" applyAlignment="1">
      <alignment horizontal="center" vertical="center"/>
    </xf>
    <xf numFmtId="1" fontId="35" fillId="0" borderId="2" xfId="21" applyNumberFormat="1" applyFont="1" applyBorder="1" applyAlignment="1">
      <alignment horizontal="center" vertical="center"/>
    </xf>
    <xf numFmtId="1" fontId="28" fillId="0" borderId="2" xfId="21" applyNumberFormat="1" applyFont="1" applyBorder="1" applyAlignment="1">
      <alignment horizontal="center" vertical="center" wrapText="1"/>
    </xf>
    <xf numFmtId="49" fontId="18" fillId="0" borderId="10" xfId="21" applyNumberFormat="1" applyFont="1" applyBorder="1" applyAlignment="1">
      <alignment horizontal="center"/>
    </xf>
    <xf numFmtId="49" fontId="18" fillId="0" borderId="4" xfId="21" applyNumberFormat="1" applyFont="1" applyBorder="1" applyAlignment="1">
      <alignment horizontal="center"/>
    </xf>
    <xf numFmtId="49" fontId="18" fillId="0" borderId="11" xfId="21" applyNumberFormat="1" applyFont="1" applyBorder="1" applyAlignment="1">
      <alignment horizontal="center"/>
    </xf>
    <xf numFmtId="49" fontId="18" fillId="0" borderId="12" xfId="21" applyNumberFormat="1" applyFont="1" applyBorder="1" applyAlignment="1">
      <alignment horizontal="center"/>
    </xf>
    <xf numFmtId="49" fontId="18" fillId="0" borderId="0" xfId="21" applyNumberFormat="1" applyFont="1" applyAlignment="1">
      <alignment horizontal="center"/>
    </xf>
    <xf numFmtId="49" fontId="18" fillId="0" borderId="1" xfId="21" applyNumberFormat="1" applyFont="1" applyBorder="1" applyAlignment="1">
      <alignment horizontal="center"/>
    </xf>
    <xf numFmtId="1" fontId="35" fillId="0" borderId="40" xfId="21" applyNumberFormat="1" applyFont="1" applyBorder="1" applyAlignment="1">
      <alignment horizontal="center" vertical="center"/>
    </xf>
    <xf numFmtId="1" fontId="35" fillId="0" borderId="25" xfId="21" applyNumberFormat="1" applyFont="1" applyBorder="1" applyAlignment="1">
      <alignment horizontal="center" vertical="center"/>
    </xf>
    <xf numFmtId="1" fontId="35" fillId="0" borderId="26" xfId="21" applyNumberFormat="1" applyFont="1" applyBorder="1" applyAlignment="1">
      <alignment horizontal="center" vertical="center"/>
    </xf>
    <xf numFmtId="0" fontId="44" fillId="0" borderId="8" xfId="21" applyFont="1" applyBorder="1" applyAlignment="1">
      <alignment horizontal="center" vertical="center" wrapText="1"/>
    </xf>
    <xf numFmtId="0" fontId="44" fillId="0" borderId="9" xfId="21" applyFont="1" applyBorder="1" applyAlignment="1">
      <alignment horizontal="center" vertical="center" wrapText="1"/>
    </xf>
    <xf numFmtId="0" fontId="44" fillId="0" borderId="18" xfId="21" applyFont="1" applyBorder="1" applyAlignment="1">
      <alignment horizontal="center" vertical="center" wrapText="1"/>
    </xf>
    <xf numFmtId="0" fontId="7" fillId="0" borderId="29" xfId="21" applyFont="1" applyBorder="1" applyAlignment="1">
      <alignment horizontal="center" vertical="top" wrapText="1"/>
    </xf>
    <xf numFmtId="0" fontId="7" fillId="0" borderId="30" xfId="21" applyFont="1" applyBorder="1" applyAlignment="1">
      <alignment horizontal="center" vertical="top" wrapText="1"/>
    </xf>
    <xf numFmtId="0" fontId="7" fillId="0" borderId="2" xfId="21" applyFont="1" applyBorder="1" applyAlignment="1">
      <alignment horizontal="center" vertical="top" wrapText="1"/>
    </xf>
    <xf numFmtId="0" fontId="7" fillId="0" borderId="28" xfId="21" applyFont="1" applyBorder="1" applyAlignment="1">
      <alignment horizontal="center" vertical="top" wrapText="1"/>
    </xf>
    <xf numFmtId="0" fontId="7" fillId="0" borderId="41" xfId="21" applyFont="1" applyBorder="1" applyAlignment="1">
      <alignment horizontal="center" vertical="top" wrapText="1"/>
    </xf>
    <xf numFmtId="0" fontId="7" fillId="0" borderId="43" xfId="21" applyFont="1" applyBorder="1" applyAlignment="1">
      <alignment horizontal="center" vertical="top" wrapText="1"/>
    </xf>
    <xf numFmtId="49" fontId="47" fillId="0" borderId="0" xfId="19" applyNumberFormat="1" applyFont="1" applyAlignment="1">
      <alignment horizontal="center"/>
    </xf>
    <xf numFmtId="0" fontId="16" fillId="0" borderId="19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2" fontId="2" fillId="0" borderId="34" xfId="21" quotePrefix="1" applyNumberFormat="1" applyBorder="1" applyAlignment="1">
      <alignment horizontal="center" vertical="center"/>
    </xf>
    <xf numFmtId="2" fontId="2" fillId="0" borderId="36" xfId="21" quotePrefix="1" applyNumberFormat="1" applyBorder="1" applyAlignment="1">
      <alignment horizontal="center" vertical="center"/>
    </xf>
    <xf numFmtId="2" fontId="2" fillId="0" borderId="35" xfId="21" quotePrefix="1" applyNumberFormat="1" applyBorder="1" applyAlignment="1">
      <alignment horizontal="center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9" fillId="0" borderId="32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0" fontId="19" fillId="0" borderId="13" xfId="21" applyFont="1" applyBorder="1" applyAlignment="1">
      <alignment horizontal="center" vertical="center" wrapText="1" readingOrder="2"/>
    </xf>
    <xf numFmtId="0" fontId="2" fillId="0" borderId="0" xfId="19" applyAlignment="1" applyProtection="1">
      <alignment horizontal="left" vertical="top" wrapText="1"/>
      <protection locked="0"/>
    </xf>
    <xf numFmtId="0" fontId="49" fillId="0" borderId="0" xfId="19" applyFont="1" applyAlignment="1" applyProtection="1">
      <alignment horizontal="left" vertical="top" wrapText="1"/>
      <protection locked="0"/>
    </xf>
    <xf numFmtId="0" fontId="2" fillId="0" borderId="0" xfId="19" applyAlignment="1" applyProtection="1">
      <alignment horizontal="left" vertical="center" wrapText="1"/>
      <protection locked="0"/>
    </xf>
    <xf numFmtId="0" fontId="25" fillId="0" borderId="0" xfId="19" applyFont="1" applyAlignment="1" applyProtection="1">
      <alignment horizontal="left" vertical="top" wrapText="1"/>
      <protection locked="0"/>
    </xf>
    <xf numFmtId="0" fontId="50" fillId="0" borderId="0" xfId="19" applyFont="1" applyAlignment="1" applyProtection="1">
      <alignment horizontal="center" vertical="top" wrapText="1"/>
      <protection locked="0"/>
    </xf>
    <xf numFmtId="0" fontId="25" fillId="0" borderId="24" xfId="19" applyFont="1" applyBorder="1" applyAlignment="1" applyProtection="1">
      <alignment horizontal="center" vertical="top" wrapText="1"/>
      <protection locked="0"/>
    </xf>
    <xf numFmtId="0" fontId="25" fillId="0" borderId="25" xfId="19" applyFont="1" applyBorder="1" applyAlignment="1" applyProtection="1">
      <alignment horizontal="center" vertical="top" wrapText="1"/>
      <protection locked="0"/>
    </xf>
    <xf numFmtId="0" fontId="25" fillId="0" borderId="26" xfId="19" applyFont="1" applyBorder="1" applyAlignment="1" applyProtection="1">
      <alignment horizontal="center" vertical="top" wrapText="1"/>
      <protection locked="0"/>
    </xf>
    <xf numFmtId="0" fontId="25" fillId="0" borderId="24" xfId="19" applyFont="1" applyBorder="1" applyAlignment="1" applyProtection="1">
      <alignment horizontal="left" vertical="top" wrapText="1"/>
      <protection locked="0"/>
    </xf>
    <xf numFmtId="0" fontId="25" fillId="0" borderId="25" xfId="19" applyFont="1" applyBorder="1" applyAlignment="1" applyProtection="1">
      <alignment horizontal="left" vertical="top" wrapText="1"/>
      <protection locked="0"/>
    </xf>
    <xf numFmtId="0" fontId="25" fillId="0" borderId="26" xfId="19" applyFont="1" applyBorder="1" applyAlignment="1" applyProtection="1">
      <alignment horizontal="left" vertical="top" wrapText="1"/>
      <protection locked="0"/>
    </xf>
    <xf numFmtId="0" fontId="25" fillId="0" borderId="2" xfId="19" applyFont="1" applyBorder="1" applyAlignment="1" applyProtection="1">
      <alignment horizontal="left" vertical="center" wrapText="1"/>
      <protection locked="0"/>
    </xf>
    <xf numFmtId="0" fontId="25" fillId="0" borderId="24" xfId="19" applyFont="1" applyBorder="1" applyAlignment="1" applyProtection="1">
      <alignment horizontal="center" vertical="center" wrapText="1"/>
      <protection locked="0"/>
    </xf>
    <xf numFmtId="0" fontId="25" fillId="0" borderId="25" xfId="19" applyFont="1" applyBorder="1" applyAlignment="1" applyProtection="1">
      <alignment horizontal="center" vertical="center" wrapText="1"/>
      <protection locked="0"/>
    </xf>
    <xf numFmtId="0" fontId="25" fillId="0" borderId="26" xfId="19" applyFont="1" applyBorder="1" applyAlignment="1" applyProtection="1">
      <alignment horizontal="center" vertical="center" wrapText="1"/>
      <protection locked="0"/>
    </xf>
    <xf numFmtId="0" fontId="25" fillId="0" borderId="6" xfId="19" applyFont="1" applyBorder="1" applyAlignment="1" applyProtection="1">
      <alignment horizontal="left" vertical="center" wrapText="1"/>
      <protection locked="0"/>
    </xf>
    <xf numFmtId="0" fontId="25" fillId="0" borderId="17" xfId="19" applyFont="1" applyBorder="1" applyAlignment="1" applyProtection="1">
      <alignment horizontal="left" vertical="center" wrapText="1"/>
      <protection locked="0"/>
    </xf>
    <xf numFmtId="0" fontId="25" fillId="0" borderId="2" xfId="19" applyFont="1" applyBorder="1" applyAlignment="1" applyProtection="1">
      <alignment horizontal="center" vertical="center" wrapText="1"/>
      <protection locked="0"/>
    </xf>
    <xf numFmtId="0" fontId="25" fillId="0" borderId="5" xfId="19" applyFont="1" applyBorder="1" applyAlignment="1" applyProtection="1">
      <alignment horizontal="right" vertical="center" wrapText="1"/>
      <protection locked="0"/>
    </xf>
    <xf numFmtId="0" fontId="25" fillId="0" borderId="6" xfId="19" applyFont="1" applyBorder="1" applyAlignment="1" applyProtection="1">
      <alignment horizontal="right" vertical="center" wrapText="1"/>
      <protection locked="0"/>
    </xf>
    <xf numFmtId="0" fontId="52" fillId="2" borderId="24" xfId="19" applyFont="1" applyFill="1" applyBorder="1" applyAlignment="1" applyProtection="1">
      <alignment horizontal="center" vertical="center" wrapText="1"/>
      <protection locked="0"/>
    </xf>
    <xf numFmtId="0" fontId="52" fillId="2" borderId="25" xfId="19" applyFont="1" applyFill="1" applyBorder="1" applyAlignment="1" applyProtection="1">
      <alignment horizontal="center" vertical="center" wrapText="1"/>
      <protection locked="0"/>
    </xf>
    <xf numFmtId="0" fontId="52" fillId="2" borderId="26" xfId="19" applyFont="1" applyFill="1" applyBorder="1" applyAlignment="1" applyProtection="1">
      <alignment horizontal="center" vertical="center" wrapText="1"/>
      <protection locked="0"/>
    </xf>
    <xf numFmtId="0" fontId="25" fillId="0" borderId="21" xfId="19" applyFont="1" applyBorder="1" applyAlignment="1" applyProtection="1">
      <alignment horizontal="center" vertical="center" wrapText="1"/>
      <protection locked="0"/>
    </xf>
    <xf numFmtId="0" fontId="25" fillId="0" borderId="2" xfId="19" applyFont="1" applyBorder="1" applyAlignment="1" applyProtection="1">
      <alignment horizontal="center" vertical="top" wrapText="1"/>
      <protection locked="0"/>
    </xf>
    <xf numFmtId="0" fontId="25" fillId="0" borderId="21" xfId="19" applyFont="1" applyBorder="1" applyAlignment="1" applyProtection="1">
      <alignment horizontal="left" vertical="center" wrapText="1"/>
      <protection locked="0"/>
    </xf>
    <xf numFmtId="0" fontId="25" fillId="0" borderId="42" xfId="19" applyFont="1" applyBorder="1" applyAlignment="1" applyProtection="1">
      <alignment horizontal="center" vertical="center" wrapText="1"/>
      <protection locked="0"/>
    </xf>
    <xf numFmtId="0" fontId="25" fillId="0" borderId="41" xfId="19" applyFont="1" applyBorder="1" applyAlignment="1" applyProtection="1">
      <alignment horizontal="left" vertical="center" wrapText="1"/>
      <protection locked="0"/>
    </xf>
    <xf numFmtId="0" fontId="25" fillId="0" borderId="41" xfId="19" applyFont="1" applyBorder="1" applyAlignment="1" applyProtection="1">
      <alignment horizontal="center" vertical="center" wrapText="1"/>
      <protection locked="0"/>
    </xf>
    <xf numFmtId="0" fontId="25" fillId="0" borderId="24" xfId="19" applyFont="1" applyBorder="1" applyAlignment="1" applyProtection="1">
      <alignment horizontal="left" vertical="center" wrapText="1"/>
      <protection locked="0"/>
    </xf>
    <xf numFmtId="0" fontId="25" fillId="0" borderId="25" xfId="19" applyFont="1" applyBorder="1" applyAlignment="1" applyProtection="1">
      <alignment horizontal="left" vertical="center" wrapText="1"/>
      <protection locked="0"/>
    </xf>
    <xf numFmtId="0" fontId="25" fillId="0" borderId="26" xfId="19" applyFont="1" applyBorder="1" applyAlignment="1" applyProtection="1">
      <alignment horizontal="left" vertical="center" wrapText="1"/>
      <protection locked="0"/>
    </xf>
    <xf numFmtId="0" fontId="25" fillId="0" borderId="5" xfId="19" applyFont="1" applyBorder="1" applyAlignment="1" applyProtection="1">
      <alignment horizontal="left" vertical="center" wrapText="1"/>
      <protection locked="0"/>
    </xf>
    <xf numFmtId="0" fontId="25" fillId="0" borderId="8" xfId="19" applyFont="1" applyBorder="1" applyAlignment="1" applyProtection="1">
      <alignment horizontal="left" vertical="center" wrapText="1"/>
      <protection locked="0"/>
    </xf>
    <xf numFmtId="0" fontId="25" fillId="0" borderId="9" xfId="19" applyFont="1" applyBorder="1" applyAlignment="1" applyProtection="1">
      <alignment horizontal="left" vertical="center" wrapText="1"/>
      <protection locked="0"/>
    </xf>
    <xf numFmtId="0" fontId="25" fillId="0" borderId="18" xfId="19" applyFont="1" applyBorder="1" applyAlignment="1" applyProtection="1">
      <alignment horizontal="left" vertical="center" wrapText="1"/>
      <protection locked="0"/>
    </xf>
    <xf numFmtId="0" fontId="25" fillId="0" borderId="2" xfId="19" applyFont="1" applyBorder="1" applyAlignment="1" applyProtection="1">
      <alignment horizontal="left" vertical="top" wrapText="1"/>
      <protection locked="0"/>
    </xf>
    <xf numFmtId="0" fontId="2" fillId="0" borderId="2" xfId="19" applyBorder="1" applyAlignment="1" applyProtection="1">
      <alignment horizontal="left" vertical="center" wrapText="1"/>
      <protection locked="0"/>
    </xf>
    <xf numFmtId="0" fontId="25" fillId="0" borderId="24" xfId="19" applyFont="1" applyBorder="1" applyAlignment="1" applyProtection="1">
      <alignment horizontal="right" vertical="center" wrapText="1"/>
      <protection locked="0"/>
    </xf>
    <xf numFmtId="0" fontId="25" fillId="0" borderId="25" xfId="19" applyFont="1" applyBorder="1" applyAlignment="1" applyProtection="1">
      <alignment horizontal="right" vertical="center" wrapText="1"/>
      <protection locked="0"/>
    </xf>
    <xf numFmtId="0" fontId="50" fillId="0" borderId="2" xfId="19" applyFont="1" applyBorder="1" applyAlignment="1" applyProtection="1">
      <alignment horizontal="left" vertical="top" wrapText="1"/>
      <protection locked="0"/>
    </xf>
    <xf numFmtId="0" fontId="50" fillId="0" borderId="2" xfId="19" applyFont="1" applyBorder="1" applyAlignment="1" applyProtection="1">
      <alignment horizontal="center" vertical="top" wrapText="1"/>
      <protection locked="0"/>
    </xf>
    <xf numFmtId="49" fontId="47" fillId="0" borderId="0" xfId="19" applyNumberFormat="1" applyFont="1" applyAlignment="1">
      <alignment horizontal="left" vertical="center"/>
    </xf>
    <xf numFmtId="49" fontId="60" fillId="0" borderId="0" xfId="19" applyNumberFormat="1" applyFont="1" applyAlignment="1">
      <alignment horizontal="left" vertical="center"/>
    </xf>
    <xf numFmtId="0" fontId="48" fillId="0" borderId="0" xfId="19" applyFont="1" applyAlignment="1" applyProtection="1">
      <alignment horizontal="center" vertical="center" wrapText="1"/>
      <protection locked="0"/>
    </xf>
    <xf numFmtId="0" fontId="48" fillId="0" borderId="0" xfId="19" applyFont="1" applyAlignment="1" applyProtection="1">
      <alignment horizontal="left" vertical="center" wrapText="1"/>
      <protection locked="0"/>
    </xf>
    <xf numFmtId="0" fontId="36" fillId="0" borderId="0" xfId="37" applyFont="1" applyAlignment="1">
      <alignment horizontal="center" vertical="center"/>
    </xf>
    <xf numFmtId="177" fontId="25" fillId="0" borderId="0" xfId="19" applyNumberFormat="1" applyFont="1" applyAlignment="1" applyProtection="1">
      <alignment horizontal="center" vertical="center" wrapText="1"/>
      <protection locked="0"/>
    </xf>
    <xf numFmtId="0" fontId="25" fillId="0" borderId="0" xfId="19" applyFont="1" applyAlignment="1" applyProtection="1">
      <alignment horizontal="center" vertical="center" wrapText="1"/>
      <protection locked="0"/>
    </xf>
    <xf numFmtId="2" fontId="48" fillId="0" borderId="0" xfId="19" applyNumberFormat="1" applyFont="1" applyAlignment="1" applyProtection="1">
      <alignment horizontal="center" vertical="center" wrapText="1"/>
      <protection locked="0"/>
    </xf>
    <xf numFmtId="0" fontId="25" fillId="0" borderId="0" xfId="19" applyFont="1" applyAlignment="1" applyProtection="1">
      <alignment horizontal="center" vertical="top" wrapText="1"/>
      <protection locked="0"/>
    </xf>
    <xf numFmtId="0" fontId="2" fillId="0" borderId="0" xfId="21" applyAlignment="1">
      <alignment horizontal="center" vertical="center"/>
    </xf>
    <xf numFmtId="0" fontId="48" fillId="0" borderId="0" xfId="19" applyFont="1" applyAlignment="1" applyProtection="1">
      <alignment horizontal="left" vertical="top" wrapText="1"/>
      <protection locked="0"/>
    </xf>
    <xf numFmtId="0" fontId="63" fillId="0" borderId="0" xfId="19" applyFont="1" applyAlignment="1" applyProtection="1">
      <alignment horizontal="center" vertical="center"/>
      <protection locked="0"/>
    </xf>
    <xf numFmtId="0" fontId="48" fillId="0" borderId="0" xfId="19" applyFont="1" applyAlignment="1" applyProtection="1">
      <alignment horizontal="right" vertical="center" wrapText="1"/>
      <protection locked="0"/>
    </xf>
    <xf numFmtId="0" fontId="66" fillId="0" borderId="0" xfId="19" applyFont="1" applyAlignment="1" applyProtection="1">
      <alignment horizontal="center" vertical="center" wrapText="1"/>
      <protection locked="0"/>
    </xf>
    <xf numFmtId="0" fontId="52" fillId="4" borderId="0" xfId="19" applyFont="1" applyFill="1" applyAlignment="1" applyProtection="1">
      <alignment horizontal="center" vertical="center" wrapText="1"/>
      <protection locked="0"/>
    </xf>
    <xf numFmtId="0" fontId="52" fillId="0" borderId="0" xfId="19" applyFont="1" applyAlignment="1" applyProtection="1">
      <alignment horizontal="center" vertical="center" wrapText="1"/>
      <protection locked="0"/>
    </xf>
    <xf numFmtId="0" fontId="2" fillId="0" borderId="0" xfId="19" applyAlignment="1" applyProtection="1">
      <alignment horizontal="center" vertical="top" wrapText="1"/>
      <protection locked="0"/>
    </xf>
    <xf numFmtId="0" fontId="25" fillId="0" borderId="0" xfId="19" applyFont="1" applyAlignment="1" applyProtection="1">
      <alignment horizontal="center" vertical="center"/>
      <protection locked="0"/>
    </xf>
    <xf numFmtId="0" fontId="48" fillId="0" borderId="0" xfId="19" applyFont="1" applyAlignment="1" applyProtection="1">
      <alignment horizontal="left" vertical="center"/>
      <protection locked="0"/>
    </xf>
    <xf numFmtId="177" fontId="25" fillId="0" borderId="0" xfId="19" applyNumberFormat="1" applyFont="1" applyAlignment="1" applyProtection="1">
      <alignment horizontal="center" vertical="center"/>
      <protection locked="0"/>
    </xf>
    <xf numFmtId="0" fontId="25" fillId="0" borderId="0" xfId="19" applyFont="1" applyAlignment="1" applyProtection="1">
      <alignment horizontal="left" vertical="center"/>
      <protection locked="0"/>
    </xf>
    <xf numFmtId="0" fontId="25" fillId="0" borderId="0" xfId="19" applyFont="1" applyAlignment="1" applyProtection="1">
      <alignment horizontal="left" vertical="center" wrapText="1"/>
      <protection locked="0"/>
    </xf>
    <xf numFmtId="0" fontId="48" fillId="3" borderId="0" xfId="19" applyFont="1" applyFill="1" applyAlignment="1" applyProtection="1">
      <alignment horizontal="center" vertical="center" wrapText="1"/>
      <protection locked="0"/>
    </xf>
    <xf numFmtId="49" fontId="60" fillId="0" borderId="0" xfId="19" applyNumberFormat="1" applyFont="1" applyAlignment="1">
      <alignment horizontal="left" vertical="center" wrapText="1"/>
    </xf>
    <xf numFmtId="49" fontId="23" fillId="0" borderId="0" xfId="19" applyNumberFormat="1" applyFont="1" applyAlignment="1">
      <alignment horizontal="left" vertical="center"/>
    </xf>
    <xf numFmtId="177" fontId="25" fillId="0" borderId="0" xfId="19" applyNumberFormat="1" applyFont="1" applyAlignment="1" applyProtection="1">
      <alignment horizontal="right" vertical="center" wrapText="1"/>
      <protection locked="0"/>
    </xf>
    <xf numFmtId="3" fontId="25" fillId="3" borderId="0" xfId="19" applyNumberFormat="1" applyFont="1" applyFill="1" applyAlignment="1" applyProtection="1">
      <alignment horizontal="right" vertical="center" wrapText="1"/>
      <protection locked="0"/>
    </xf>
    <xf numFmtId="0" fontId="25" fillId="0" borderId="0" xfId="19" applyFont="1" applyAlignment="1" applyProtection="1">
      <alignment horizontal="right" vertical="center" wrapText="1"/>
      <protection locked="0"/>
    </xf>
    <xf numFmtId="3" fontId="25" fillId="0" borderId="0" xfId="19" applyNumberFormat="1" applyFont="1" applyAlignment="1" applyProtection="1">
      <alignment horizontal="right" vertical="center" wrapText="1"/>
      <protection locked="0"/>
    </xf>
    <xf numFmtId="0" fontId="59" fillId="0" borderId="0" xfId="21" applyFont="1" applyAlignment="1">
      <alignment horizontal="center" vertical="center"/>
    </xf>
    <xf numFmtId="178" fontId="25" fillId="0" borderId="0" xfId="19" applyNumberFormat="1" applyFont="1" applyAlignment="1" applyProtection="1">
      <alignment horizontal="center" vertical="center" wrapText="1"/>
      <protection locked="0"/>
    </xf>
    <xf numFmtId="178" fontId="25" fillId="0" borderId="0" xfId="19" applyNumberFormat="1" applyFont="1" applyAlignment="1" applyProtection="1">
      <alignment horizontal="right" vertical="center" wrapText="1"/>
      <protection locked="0"/>
    </xf>
    <xf numFmtId="177" fontId="25" fillId="0" borderId="0" xfId="19" applyNumberFormat="1" applyFont="1" applyAlignment="1" applyProtection="1">
      <alignment horizontal="center" vertical="top" wrapText="1"/>
      <protection locked="0"/>
    </xf>
    <xf numFmtId="1" fontId="25" fillId="0" borderId="0" xfId="19" applyNumberFormat="1" applyFont="1" applyAlignment="1" applyProtection="1">
      <alignment horizontal="right" vertical="center" wrapText="1"/>
      <protection locked="0"/>
    </xf>
    <xf numFmtId="3" fontId="25" fillId="0" borderId="0" xfId="19" applyNumberFormat="1" applyFont="1" applyAlignment="1" applyProtection="1">
      <alignment horizontal="center" vertical="center" wrapText="1"/>
      <protection locked="0"/>
    </xf>
    <xf numFmtId="0" fontId="2" fillId="0" borderId="0" xfId="19" applyAlignment="1" applyProtection="1">
      <alignment horizontal="right" vertical="center" wrapText="1"/>
      <protection locked="0"/>
    </xf>
    <xf numFmtId="1" fontId="25" fillId="0" borderId="0" xfId="19" applyNumberFormat="1" applyFont="1" applyAlignment="1" applyProtection="1">
      <alignment horizontal="center" vertical="center"/>
      <protection locked="0"/>
    </xf>
    <xf numFmtId="0" fontId="54" fillId="0" borderId="0" xfId="19" applyFont="1" applyAlignment="1" applyProtection="1">
      <alignment horizontal="center" vertical="center" wrapText="1"/>
      <protection locked="0"/>
    </xf>
    <xf numFmtId="1" fontId="2" fillId="3" borderId="0" xfId="21" applyNumberFormat="1" applyFill="1" applyAlignment="1">
      <alignment horizontal="center" vertical="center"/>
    </xf>
    <xf numFmtId="0" fontId="2" fillId="3" borderId="0" xfId="21" applyFill="1" applyAlignment="1">
      <alignment horizontal="center" vertical="center"/>
    </xf>
    <xf numFmtId="1" fontId="2" fillId="0" borderId="0" xfId="21" applyNumberFormat="1" applyAlignment="1">
      <alignment horizontal="center" vertical="center"/>
    </xf>
    <xf numFmtId="0" fontId="54" fillId="0" borderId="0" xfId="19" applyFont="1" applyAlignment="1" applyProtection="1">
      <alignment horizontal="center" vertical="center"/>
      <protection locked="0"/>
    </xf>
  </cellXfs>
  <cellStyles count="45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2 2" xfId="17" xr:uid="{00000000-0005-0000-0000-000011000000}"/>
    <cellStyle name="Normal 13" xfId="18" xr:uid="{00000000-0005-0000-0000-000012000000}"/>
    <cellStyle name="Normal 2" xfId="19" xr:uid="{00000000-0005-0000-0000-000013000000}"/>
    <cellStyle name="Normal 2 2" xfId="20" xr:uid="{00000000-0005-0000-0000-000014000000}"/>
    <cellStyle name="Normal 2 2 2" xfId="21" xr:uid="{00000000-0005-0000-0000-000015000000}"/>
    <cellStyle name="Normal 2 2 3" xfId="22" xr:uid="{00000000-0005-0000-0000-000016000000}"/>
    <cellStyle name="Normal 2 3" xfId="23" xr:uid="{00000000-0005-0000-0000-000017000000}"/>
    <cellStyle name="Normal 3" xfId="24" xr:uid="{00000000-0005-0000-0000-000018000000}"/>
    <cellStyle name="Normal 3 2" xfId="25" xr:uid="{00000000-0005-0000-0000-000019000000}"/>
    <cellStyle name="Normal 3 3" xfId="26" xr:uid="{00000000-0005-0000-0000-00001A000000}"/>
    <cellStyle name="Normal 4" xfId="27" xr:uid="{00000000-0005-0000-0000-00001B000000}"/>
    <cellStyle name="Normal 4 2" xfId="28" xr:uid="{00000000-0005-0000-0000-00001C000000}"/>
    <cellStyle name="Normal 4 3" xfId="29" xr:uid="{00000000-0005-0000-0000-00001D000000}"/>
    <cellStyle name="Normal 5" xfId="30" xr:uid="{00000000-0005-0000-0000-00001E000000}"/>
    <cellStyle name="Normal 5 2" xfId="31" xr:uid="{00000000-0005-0000-0000-00001F000000}"/>
    <cellStyle name="Normal 6" xfId="32" xr:uid="{00000000-0005-0000-0000-000020000000}"/>
    <cellStyle name="Normal 7" xfId="33" xr:uid="{00000000-0005-0000-0000-000021000000}"/>
    <cellStyle name="Normal 8" xfId="34" xr:uid="{00000000-0005-0000-0000-000022000000}"/>
    <cellStyle name="Normal 8 2" xfId="35" xr:uid="{00000000-0005-0000-0000-000023000000}"/>
    <cellStyle name="Normal 9" xfId="36" xr:uid="{00000000-0005-0000-0000-000024000000}"/>
    <cellStyle name="Normal_ABBMDPLGP2802" xfId="37" xr:uid="{00000000-0005-0000-0000-000025000000}"/>
    <cellStyle name="Normal1" xfId="38" xr:uid="{00000000-0005-0000-0000-000026000000}"/>
    <cellStyle name="Normale_13057-01" xfId="39" xr:uid="{00000000-0005-0000-0000-000027000000}"/>
    <cellStyle name="STANDARD" xfId="40" xr:uid="{00000000-0005-0000-0000-000028000000}"/>
    <cellStyle name="Valuta (0)_13057-01" xfId="41" xr:uid="{00000000-0005-0000-0000-000029000000}"/>
    <cellStyle name="Valuta_13057-01" xfId="42" xr:uid="{00000000-0005-0000-0000-00002A000000}"/>
    <cellStyle name="Währung [0]_Sheet1" xfId="43" xr:uid="{00000000-0005-0000-0000-00002B000000}"/>
    <cellStyle name="Währung_Sheet1" xfId="44" xr:uid="{00000000-0005-0000-0000-00002C000000}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4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123825</xdr:rowOff>
    </xdr:from>
    <xdr:to>
      <xdr:col>7</xdr:col>
      <xdr:colOff>152399</xdr:colOff>
      <xdr:row>2</xdr:row>
      <xdr:rowOff>59055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4" y="12382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78440</xdr:colOff>
      <xdr:row>0</xdr:row>
      <xdr:rowOff>185009</xdr:rowOff>
    </xdr:from>
    <xdr:to>
      <xdr:col>37</xdr:col>
      <xdr:colOff>172512</xdr:colOff>
      <xdr:row>1</xdr:row>
      <xdr:rowOff>115868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49004"/>
        <a:stretch/>
      </xdr:blipFill>
      <xdr:spPr>
        <a:xfrm>
          <a:off x="6488205" y="185009"/>
          <a:ext cx="2193382" cy="715271"/>
        </a:xfrm>
        <a:prstGeom prst="rect">
          <a:avLst/>
        </a:prstGeom>
      </xdr:spPr>
    </xdr:pic>
    <xdr:clientData/>
  </xdr:twoCellAnchor>
  <xdr:twoCellAnchor editAs="oneCell">
    <xdr:from>
      <xdr:col>31</xdr:col>
      <xdr:colOff>130660</xdr:colOff>
      <xdr:row>1</xdr:row>
      <xdr:rowOff>74853</xdr:rowOff>
    </xdr:from>
    <xdr:to>
      <xdr:col>34</xdr:col>
      <xdr:colOff>54350</xdr:colOff>
      <xdr:row>4</xdr:row>
      <xdr:rowOff>54523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2CD225-87CB-79B5-9A79-56543F588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9160" y="859265"/>
          <a:ext cx="786319" cy="483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390525</xdr:rowOff>
    </xdr:from>
    <xdr:to>
      <xdr:col>8</xdr:col>
      <xdr:colOff>17519</xdr:colOff>
      <xdr:row>3</xdr:row>
      <xdr:rowOff>21741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3905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152401</xdr:colOff>
      <xdr:row>0</xdr:row>
      <xdr:rowOff>243840</xdr:rowOff>
    </xdr:from>
    <xdr:to>
      <xdr:col>36</xdr:col>
      <xdr:colOff>17849</xdr:colOff>
      <xdr:row>0</xdr:row>
      <xdr:rowOff>742950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F22CD0-9103-4D47-B785-517DCB976D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49004"/>
        <a:stretch/>
      </xdr:blipFill>
      <xdr:spPr>
        <a:xfrm>
          <a:off x="6324601" y="243840"/>
          <a:ext cx="1545658" cy="495300"/>
        </a:xfrm>
        <a:prstGeom prst="rect">
          <a:avLst/>
        </a:prstGeom>
      </xdr:spPr>
    </xdr:pic>
    <xdr:clientData/>
  </xdr:twoCellAnchor>
  <xdr:twoCellAnchor editAs="oneCell">
    <xdr:from>
      <xdr:col>30</xdr:col>
      <xdr:colOff>199466</xdr:colOff>
      <xdr:row>1</xdr:row>
      <xdr:rowOff>108471</xdr:rowOff>
    </xdr:from>
    <xdr:to>
      <xdr:col>34</xdr:col>
      <xdr:colOff>57151</xdr:colOff>
      <xdr:row>4</xdr:row>
      <xdr:rowOff>234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E40433-8F4F-4BCC-8A76-5EBAB7D40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0766" y="889521"/>
          <a:ext cx="686360" cy="4156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21329</xdr:colOff>
      <xdr:row>1</xdr:row>
      <xdr:rowOff>130326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190500</xdr:colOff>
      <xdr:row>0</xdr:row>
      <xdr:rowOff>266700</xdr:rowOff>
    </xdr:from>
    <xdr:to>
      <xdr:col>36</xdr:col>
      <xdr:colOff>59758</xdr:colOff>
      <xdr:row>0</xdr:row>
      <xdr:rowOff>762000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620FCD-40BD-493F-8BC0-DBE0574E45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49004"/>
        <a:stretch/>
      </xdr:blipFill>
      <xdr:spPr>
        <a:xfrm>
          <a:off x="6372225" y="266700"/>
          <a:ext cx="1541848" cy="495300"/>
        </a:xfrm>
        <a:prstGeom prst="rect">
          <a:avLst/>
        </a:prstGeom>
      </xdr:spPr>
    </xdr:pic>
    <xdr:clientData/>
  </xdr:twoCellAnchor>
  <xdr:twoCellAnchor editAs="oneCell">
    <xdr:from>
      <xdr:col>31</xdr:col>
      <xdr:colOff>31825</xdr:colOff>
      <xdr:row>1</xdr:row>
      <xdr:rowOff>123711</xdr:rowOff>
    </xdr:from>
    <xdr:to>
      <xdr:col>34</xdr:col>
      <xdr:colOff>91440</xdr:colOff>
      <xdr:row>4</xdr:row>
      <xdr:rowOff>15474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C0F509-BB24-4C4F-9DDE-7550F251B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2200" y="904761"/>
          <a:ext cx="684455" cy="4194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21329</xdr:colOff>
      <xdr:row>1</xdr:row>
      <xdr:rowOff>130326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32C18E1A-955F-46E9-BC07-542438662F0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129540"/>
          <a:ext cx="1069079" cy="781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47625</xdr:colOff>
      <xdr:row>0</xdr:row>
      <xdr:rowOff>304800</xdr:rowOff>
    </xdr:from>
    <xdr:to>
      <xdr:col>36</xdr:col>
      <xdr:colOff>130243</xdr:colOff>
      <xdr:row>1</xdr:row>
      <xdr:rowOff>15240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3B8AB29-B1AB-442E-A4A1-EE87A0742D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49004"/>
        <a:stretch/>
      </xdr:blipFill>
      <xdr:spPr>
        <a:xfrm>
          <a:off x="6438900" y="304800"/>
          <a:ext cx="1541848" cy="495300"/>
        </a:xfrm>
        <a:prstGeom prst="rect">
          <a:avLst/>
        </a:prstGeom>
      </xdr:spPr>
    </xdr:pic>
    <xdr:clientData/>
  </xdr:twoCellAnchor>
  <xdr:twoCellAnchor editAs="oneCell">
    <xdr:from>
      <xdr:col>31</xdr:col>
      <xdr:colOff>98500</xdr:colOff>
      <xdr:row>1</xdr:row>
      <xdr:rowOff>161811</xdr:rowOff>
    </xdr:from>
    <xdr:to>
      <xdr:col>34</xdr:col>
      <xdr:colOff>154305</xdr:colOff>
      <xdr:row>4</xdr:row>
      <xdr:rowOff>53574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71FA2CC-D940-49C4-9464-D4F81756A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8875" y="942861"/>
          <a:ext cx="684455" cy="4194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17519</xdr:colOff>
      <xdr:row>1</xdr:row>
      <xdr:rowOff>134136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BC378924-DA7E-4DE3-BB07-4504DC07A27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129540"/>
          <a:ext cx="1069079" cy="781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76200</xdr:colOff>
      <xdr:row>0</xdr:row>
      <xdr:rowOff>266700</xdr:rowOff>
    </xdr:from>
    <xdr:to>
      <xdr:col>36</xdr:col>
      <xdr:colOff>151198</xdr:colOff>
      <xdr:row>0</xdr:row>
      <xdr:rowOff>762000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892CD5B-E743-4C8D-8CE4-5724CF4C03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49004"/>
        <a:stretch/>
      </xdr:blipFill>
      <xdr:spPr>
        <a:xfrm>
          <a:off x="6467475" y="266700"/>
          <a:ext cx="1541848" cy="495300"/>
        </a:xfrm>
        <a:prstGeom prst="rect">
          <a:avLst/>
        </a:prstGeom>
      </xdr:spPr>
    </xdr:pic>
    <xdr:clientData/>
  </xdr:twoCellAnchor>
  <xdr:twoCellAnchor editAs="oneCell">
    <xdr:from>
      <xdr:col>31</xdr:col>
      <xdr:colOff>127075</xdr:colOff>
      <xdr:row>1</xdr:row>
      <xdr:rowOff>123711</xdr:rowOff>
    </xdr:from>
    <xdr:to>
      <xdr:col>34</xdr:col>
      <xdr:colOff>173355</xdr:colOff>
      <xdr:row>4</xdr:row>
      <xdr:rowOff>19284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81CF91C-5FB9-4024-B739-97FDDEE5D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7450" y="904761"/>
          <a:ext cx="684455" cy="4194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215265</xdr:colOff>
      <xdr:row>34</xdr:row>
      <xdr:rowOff>57151</xdr:rowOff>
    </xdr:from>
    <xdr:to>
      <xdr:col>27</xdr:col>
      <xdr:colOff>169545</xdr:colOff>
      <xdr:row>34</xdr:row>
      <xdr:rowOff>1089282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3044B0-C1EE-CC46-2885-BBF48FBF3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06015" y="9582151"/>
          <a:ext cx="3745230" cy="10397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21329</xdr:colOff>
      <xdr:row>1</xdr:row>
      <xdr:rowOff>130326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E5683240-1F21-46C8-8D9D-0988114B4A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129540"/>
          <a:ext cx="1065269" cy="7856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76200</xdr:colOff>
      <xdr:row>0</xdr:row>
      <xdr:rowOff>266700</xdr:rowOff>
    </xdr:from>
    <xdr:to>
      <xdr:col>36</xdr:col>
      <xdr:colOff>151198</xdr:colOff>
      <xdr:row>0</xdr:row>
      <xdr:rowOff>762000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2D15ED-9992-456C-BFFC-A7B557462A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49004"/>
        <a:stretch/>
      </xdr:blipFill>
      <xdr:spPr>
        <a:xfrm>
          <a:off x="6467475" y="266700"/>
          <a:ext cx="1541848" cy="495300"/>
        </a:xfrm>
        <a:prstGeom prst="rect">
          <a:avLst/>
        </a:prstGeom>
      </xdr:spPr>
    </xdr:pic>
    <xdr:clientData/>
  </xdr:twoCellAnchor>
  <xdr:twoCellAnchor editAs="oneCell">
    <xdr:from>
      <xdr:col>31</xdr:col>
      <xdr:colOff>127075</xdr:colOff>
      <xdr:row>1</xdr:row>
      <xdr:rowOff>123711</xdr:rowOff>
    </xdr:from>
    <xdr:to>
      <xdr:col>34</xdr:col>
      <xdr:colOff>169545</xdr:colOff>
      <xdr:row>4</xdr:row>
      <xdr:rowOff>15474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754084E-123D-41EB-AA22-2F890BD9C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1260" y="906666"/>
          <a:ext cx="671120" cy="4175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17519</xdr:colOff>
      <xdr:row>1</xdr:row>
      <xdr:rowOff>134136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2C735ED1-9709-4F5B-B183-1D3CA4C046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129540"/>
          <a:ext cx="1069079" cy="781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76200</xdr:colOff>
      <xdr:row>0</xdr:row>
      <xdr:rowOff>266700</xdr:rowOff>
    </xdr:from>
    <xdr:to>
      <xdr:col>36</xdr:col>
      <xdr:colOff>151198</xdr:colOff>
      <xdr:row>0</xdr:row>
      <xdr:rowOff>762000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346354-1BAA-4669-88F1-83DED1FCA2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49004"/>
        <a:stretch/>
      </xdr:blipFill>
      <xdr:spPr>
        <a:xfrm>
          <a:off x="6467475" y="266700"/>
          <a:ext cx="1541848" cy="495300"/>
        </a:xfrm>
        <a:prstGeom prst="rect">
          <a:avLst/>
        </a:prstGeom>
      </xdr:spPr>
    </xdr:pic>
    <xdr:clientData/>
  </xdr:twoCellAnchor>
  <xdr:twoCellAnchor editAs="oneCell">
    <xdr:from>
      <xdr:col>31</xdr:col>
      <xdr:colOff>127075</xdr:colOff>
      <xdr:row>1</xdr:row>
      <xdr:rowOff>123711</xdr:rowOff>
    </xdr:from>
    <xdr:to>
      <xdr:col>34</xdr:col>
      <xdr:colOff>173355</xdr:colOff>
      <xdr:row>4</xdr:row>
      <xdr:rowOff>19284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0E4CD5-0522-47BB-B6A4-F221E8AAA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1260" y="906666"/>
          <a:ext cx="667310" cy="4137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17519</xdr:colOff>
      <xdr:row>1</xdr:row>
      <xdr:rowOff>134136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209F8B9A-3CBA-4AD6-BBAC-9E42A3E2C4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129540"/>
          <a:ext cx="1069079" cy="781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76200</xdr:colOff>
      <xdr:row>0</xdr:row>
      <xdr:rowOff>266700</xdr:rowOff>
    </xdr:from>
    <xdr:to>
      <xdr:col>36</xdr:col>
      <xdr:colOff>151198</xdr:colOff>
      <xdr:row>0</xdr:row>
      <xdr:rowOff>762000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30CA59-2617-47A9-847E-0EF353F96B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49004"/>
        <a:stretch/>
      </xdr:blipFill>
      <xdr:spPr>
        <a:xfrm>
          <a:off x="6467475" y="266700"/>
          <a:ext cx="1541848" cy="495300"/>
        </a:xfrm>
        <a:prstGeom prst="rect">
          <a:avLst/>
        </a:prstGeom>
      </xdr:spPr>
    </xdr:pic>
    <xdr:clientData/>
  </xdr:twoCellAnchor>
  <xdr:twoCellAnchor editAs="oneCell">
    <xdr:from>
      <xdr:col>31</xdr:col>
      <xdr:colOff>127075</xdr:colOff>
      <xdr:row>1</xdr:row>
      <xdr:rowOff>123711</xdr:rowOff>
    </xdr:from>
    <xdr:to>
      <xdr:col>34</xdr:col>
      <xdr:colOff>173355</xdr:colOff>
      <xdr:row>4</xdr:row>
      <xdr:rowOff>19284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53B8C76-8B69-4D32-94A6-36E75C19B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1260" y="906666"/>
          <a:ext cx="678740" cy="4137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8"/>
  <sheetViews>
    <sheetView showGridLines="0" view="pageBreakPreview" topLeftCell="A34" zoomScaleNormal="100" zoomScaleSheetLayoutView="100" workbookViewId="0">
      <selection activeCell="B17" sqref="B17:AL24"/>
    </sheetView>
  </sheetViews>
  <sheetFormatPr defaultColWidth="9.140625" defaultRowHeight="12.75"/>
  <cols>
    <col min="1" max="1" width="1.28515625" style="2" customWidth="1"/>
    <col min="2" max="2" width="4.7109375" style="2" customWidth="1"/>
    <col min="3" max="5" width="3" style="2" customWidth="1"/>
    <col min="6" max="6" width="1.42578125" style="2" customWidth="1"/>
    <col min="7" max="9" width="3" style="2" customWidth="1"/>
    <col min="10" max="10" width="2.42578125" style="2" customWidth="1"/>
    <col min="11" max="11" width="2.140625" style="2" customWidth="1"/>
    <col min="12" max="12" width="4.140625" style="2" customWidth="1"/>
    <col min="13" max="13" width="3" style="2" customWidth="1"/>
    <col min="14" max="14" width="5" style="2" customWidth="1"/>
    <col min="15" max="15" width="3" style="2" customWidth="1"/>
    <col min="16" max="16" width="4.5703125" style="2" customWidth="1"/>
    <col min="17" max="17" width="3.140625" style="2" customWidth="1"/>
    <col min="18" max="18" width="4" style="2" customWidth="1"/>
    <col min="19" max="21" width="3" style="2" customWidth="1"/>
    <col min="22" max="22" width="6.28515625" style="2" customWidth="1"/>
    <col min="23" max="24" width="3" style="2" customWidth="1"/>
    <col min="25" max="25" width="1.85546875" style="2" customWidth="1"/>
    <col min="26" max="27" width="3" style="2" customWidth="1"/>
    <col min="28" max="28" width="5.28515625" style="2" customWidth="1"/>
    <col min="29" max="31" width="3" style="2" customWidth="1"/>
    <col min="32" max="32" width="6.5703125" style="2" customWidth="1"/>
    <col min="33" max="36" width="3" style="2" customWidth="1"/>
    <col min="37" max="37" width="2.28515625" style="2" customWidth="1"/>
    <col min="38" max="38" width="4.7109375" style="2" customWidth="1"/>
    <col min="39" max="39" width="1" style="2" customWidth="1"/>
    <col min="40" max="16384" width="9.140625" style="2"/>
  </cols>
  <sheetData>
    <row r="1" spans="1:40" ht="61.5" customHeight="1">
      <c r="A1" s="64" t="s">
        <v>19</v>
      </c>
      <c r="B1" s="51"/>
      <c r="C1" s="51"/>
      <c r="D1" s="51"/>
      <c r="E1" s="51"/>
      <c r="F1" s="51"/>
      <c r="G1" s="51"/>
      <c r="H1" s="51"/>
      <c r="I1" s="51"/>
      <c r="J1" s="52"/>
      <c r="K1" s="142" t="s">
        <v>227</v>
      </c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4"/>
      <c r="AC1" s="56"/>
      <c r="AD1" s="57"/>
      <c r="AE1" s="57"/>
      <c r="AF1" s="57"/>
      <c r="AG1" s="57"/>
      <c r="AH1" s="57"/>
      <c r="AI1" s="57"/>
      <c r="AJ1" s="57"/>
      <c r="AK1" s="57"/>
      <c r="AL1" s="58"/>
      <c r="AM1"/>
      <c r="AN1" s="1"/>
    </row>
    <row r="2" spans="1:40" ht="15" customHeight="1">
      <c r="A2" s="64"/>
      <c r="B2" s="36"/>
      <c r="C2" s="36"/>
      <c r="D2" s="36"/>
      <c r="E2" s="36"/>
      <c r="F2" s="36"/>
      <c r="G2" s="36"/>
      <c r="H2" s="36"/>
      <c r="I2" s="36"/>
      <c r="J2" s="53"/>
      <c r="K2" s="145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7"/>
      <c r="AC2" s="59"/>
      <c r="AD2"/>
      <c r="AE2"/>
      <c r="AF2"/>
      <c r="AG2"/>
      <c r="AH2"/>
      <c r="AI2"/>
      <c r="AJ2"/>
      <c r="AK2"/>
      <c r="AL2" s="60"/>
      <c r="AM2"/>
      <c r="AN2" s="3"/>
    </row>
    <row r="3" spans="1:40" ht="12.75" customHeight="1">
      <c r="A3" s="64"/>
      <c r="B3" s="36"/>
      <c r="C3" s="36"/>
      <c r="D3" s="36"/>
      <c r="E3" s="36"/>
      <c r="F3" s="36"/>
      <c r="G3" s="36"/>
      <c r="H3" s="36"/>
      <c r="I3" s="36"/>
      <c r="J3" s="53"/>
      <c r="K3" s="145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7"/>
      <c r="AC3" s="59"/>
      <c r="AD3"/>
      <c r="AE3"/>
      <c r="AF3"/>
      <c r="AG3"/>
      <c r="AH3"/>
      <c r="AI3"/>
      <c r="AJ3"/>
      <c r="AK3"/>
      <c r="AL3" s="60"/>
      <c r="AM3"/>
      <c r="AN3" s="3"/>
    </row>
    <row r="4" spans="1:40" ht="13.5" customHeight="1">
      <c r="A4" s="64"/>
      <c r="B4" s="36"/>
      <c r="C4" s="36"/>
      <c r="D4" s="36"/>
      <c r="E4" s="36"/>
      <c r="F4" s="36"/>
      <c r="G4" s="36"/>
      <c r="H4" s="36"/>
      <c r="I4" s="36"/>
      <c r="J4" s="53"/>
      <c r="K4" s="148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50"/>
      <c r="AC4" s="59"/>
      <c r="AD4"/>
      <c r="AE4"/>
      <c r="AF4"/>
      <c r="AG4"/>
      <c r="AH4"/>
      <c r="AI4"/>
      <c r="AJ4"/>
      <c r="AK4"/>
      <c r="AL4" s="60"/>
      <c r="AM4"/>
      <c r="AN4" s="3"/>
    </row>
    <row r="5" spans="1:40" ht="11.25" customHeight="1">
      <c r="A5" s="64"/>
      <c r="B5" s="36"/>
      <c r="C5" s="36"/>
      <c r="D5" s="36"/>
      <c r="E5" s="36"/>
      <c r="F5" s="36"/>
      <c r="G5" s="36"/>
      <c r="H5" s="36"/>
      <c r="I5" s="36"/>
      <c r="J5" s="53"/>
      <c r="K5" s="212" t="s">
        <v>230</v>
      </c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4"/>
      <c r="AC5" s="59"/>
      <c r="AD5"/>
      <c r="AE5"/>
      <c r="AF5"/>
      <c r="AG5"/>
      <c r="AH5"/>
      <c r="AI5"/>
      <c r="AJ5"/>
      <c r="AK5"/>
      <c r="AL5" s="60"/>
      <c r="AM5"/>
      <c r="AN5" s="3"/>
    </row>
    <row r="6" spans="1:40" ht="6.75" customHeight="1">
      <c r="A6" s="64"/>
      <c r="B6" s="54"/>
      <c r="C6" s="54"/>
      <c r="D6" s="54"/>
      <c r="E6" s="54"/>
      <c r="F6" s="54"/>
      <c r="G6" s="54"/>
      <c r="H6" s="54"/>
      <c r="I6" s="54"/>
      <c r="J6" s="55"/>
      <c r="K6" s="215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7"/>
      <c r="AC6" s="61"/>
      <c r="AD6" s="62"/>
      <c r="AE6" s="62"/>
      <c r="AF6" s="62"/>
      <c r="AG6" s="62"/>
      <c r="AH6" s="62"/>
      <c r="AI6" s="62"/>
      <c r="AJ6" s="62"/>
      <c r="AK6" s="62"/>
      <c r="AL6" s="63"/>
      <c r="AM6"/>
      <c r="AN6" s="3"/>
    </row>
    <row r="7" spans="1:40" ht="18.75" customHeight="1">
      <c r="A7" s="11"/>
      <c r="B7" s="201" t="s">
        <v>6</v>
      </c>
      <c r="C7" s="202"/>
      <c r="D7" s="202"/>
      <c r="E7" s="202"/>
      <c r="F7" s="202"/>
      <c r="G7" s="202"/>
      <c r="H7" s="202"/>
      <c r="I7" s="202"/>
      <c r="J7" s="203"/>
      <c r="K7" s="200" t="s">
        <v>7</v>
      </c>
      <c r="L7" s="200"/>
      <c r="M7" s="200" t="s">
        <v>8</v>
      </c>
      <c r="N7" s="200"/>
      <c r="O7" s="200" t="s">
        <v>9</v>
      </c>
      <c r="P7" s="200"/>
      <c r="Q7" s="200" t="s">
        <v>10</v>
      </c>
      <c r="R7" s="200"/>
      <c r="S7" s="200" t="s">
        <v>11</v>
      </c>
      <c r="T7" s="200"/>
      <c r="U7" s="200" t="s">
        <v>12</v>
      </c>
      <c r="V7" s="200"/>
      <c r="W7" s="218" t="s">
        <v>13</v>
      </c>
      <c r="X7" s="218"/>
      <c r="Y7" s="218"/>
      <c r="Z7" s="200" t="s">
        <v>14</v>
      </c>
      <c r="AA7" s="200"/>
      <c r="AB7" s="200"/>
      <c r="AC7" s="67"/>
      <c r="AD7" s="68"/>
      <c r="AE7" s="194">
        <v>8</v>
      </c>
      <c r="AF7" s="190" t="s">
        <v>41</v>
      </c>
      <c r="AG7" s="194">
        <v>1</v>
      </c>
      <c r="AH7" s="190" t="s">
        <v>40</v>
      </c>
      <c r="AI7" s="190"/>
      <c r="AJ7" s="190"/>
      <c r="AK7" s="190"/>
      <c r="AL7" s="191"/>
      <c r="AM7" s="37"/>
    </row>
    <row r="8" spans="1:40" ht="21" customHeight="1" thickBot="1">
      <c r="A8" s="65"/>
      <c r="B8" s="198" t="s">
        <v>21</v>
      </c>
      <c r="C8" s="198"/>
      <c r="D8" s="198"/>
      <c r="E8" s="198"/>
      <c r="F8" s="198"/>
      <c r="G8" s="198"/>
      <c r="H8" s="198"/>
      <c r="I8" s="198"/>
      <c r="J8" s="199"/>
      <c r="K8" s="204" t="s">
        <v>22</v>
      </c>
      <c r="L8" s="205"/>
      <c r="M8" s="206" t="s">
        <v>28</v>
      </c>
      <c r="N8" s="207"/>
      <c r="O8" s="204" t="s">
        <v>224</v>
      </c>
      <c r="P8" s="205"/>
      <c r="Q8" s="206" t="s">
        <v>29</v>
      </c>
      <c r="R8" s="207"/>
      <c r="S8" s="204" t="s">
        <v>39</v>
      </c>
      <c r="T8" s="205"/>
      <c r="U8" s="204" t="s">
        <v>225</v>
      </c>
      <c r="V8" s="205"/>
      <c r="W8" s="220" t="s">
        <v>226</v>
      </c>
      <c r="X8" s="221"/>
      <c r="Y8" s="222"/>
      <c r="Z8" s="204" t="s">
        <v>31</v>
      </c>
      <c r="AA8" s="219"/>
      <c r="AB8" s="205"/>
      <c r="AC8" s="69"/>
      <c r="AD8" s="70"/>
      <c r="AE8" s="195"/>
      <c r="AF8" s="192"/>
      <c r="AG8" s="195"/>
      <c r="AH8" s="192"/>
      <c r="AI8" s="192"/>
      <c r="AJ8" s="192"/>
      <c r="AK8" s="192"/>
      <c r="AL8" s="193"/>
      <c r="AM8" s="37"/>
    </row>
    <row r="9" spans="1:40" ht="15" customHeight="1" thickBot="1">
      <c r="A9" s="208"/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</row>
    <row r="10" spans="1:40" ht="23.1" customHeight="1">
      <c r="A10" s="44"/>
      <c r="B10" s="180" t="s">
        <v>17</v>
      </c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2"/>
      <c r="AM10" s="40"/>
    </row>
    <row r="11" spans="1:40" ht="23.1" customHeight="1">
      <c r="A11" s="40"/>
      <c r="B11" s="183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5"/>
      <c r="AM11" s="40"/>
    </row>
    <row r="12" spans="1:40" ht="23.1" customHeight="1">
      <c r="A12" s="40"/>
      <c r="B12" s="183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185"/>
      <c r="AM12" s="40"/>
    </row>
    <row r="13" spans="1:40" ht="23.1" customHeight="1">
      <c r="A13" s="40"/>
      <c r="B13" s="183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5"/>
      <c r="AM13" s="40"/>
    </row>
    <row r="14" spans="1:40" ht="23.1" customHeight="1">
      <c r="A14" s="40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5"/>
      <c r="AM14" s="40"/>
    </row>
    <row r="15" spans="1:40" ht="23.1" customHeight="1">
      <c r="A15" s="40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5"/>
      <c r="AM15" s="40"/>
    </row>
    <row r="16" spans="1:40" ht="23.1" customHeight="1">
      <c r="A16" s="40"/>
      <c r="B16" s="183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5"/>
      <c r="AM16" s="40"/>
    </row>
    <row r="17" spans="1:39" ht="23.1" customHeight="1">
      <c r="A17" s="40"/>
      <c r="B17" s="170" t="s">
        <v>231</v>
      </c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2"/>
      <c r="AM17" s="40"/>
    </row>
    <row r="18" spans="1:39" ht="23.1" customHeight="1">
      <c r="A18" s="40"/>
      <c r="B18" s="173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5"/>
      <c r="AM18" s="40"/>
    </row>
    <row r="19" spans="1:39" ht="23.1" customHeight="1">
      <c r="A19" s="40"/>
      <c r="B19" s="173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5"/>
      <c r="AM19" s="40"/>
    </row>
    <row r="20" spans="1:39" ht="23.1" customHeight="1">
      <c r="A20" s="40"/>
      <c r="B20" s="173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5"/>
      <c r="AM20" s="40"/>
    </row>
    <row r="21" spans="1:39" ht="23.1" customHeight="1">
      <c r="A21" s="41"/>
      <c r="B21" s="173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5"/>
      <c r="AM21" s="6"/>
    </row>
    <row r="22" spans="1:39" ht="23.1" customHeight="1">
      <c r="A22" s="6"/>
      <c r="B22" s="173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5"/>
      <c r="AM22" s="6"/>
    </row>
    <row r="23" spans="1:39" ht="23.1" customHeight="1">
      <c r="A23" s="6"/>
      <c r="B23" s="173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5"/>
      <c r="AM23" s="6"/>
    </row>
    <row r="24" spans="1:39" ht="23.1" customHeight="1">
      <c r="A24" s="6"/>
      <c r="B24" s="176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8"/>
      <c r="AM24" s="6"/>
    </row>
    <row r="25" spans="1:39" ht="23.1" customHeight="1">
      <c r="A25" s="6"/>
      <c r="B25" s="153"/>
      <c r="C25" s="154"/>
      <c r="D25" s="154"/>
      <c r="E25" s="154"/>
      <c r="F25" s="154"/>
      <c r="G25" s="164"/>
      <c r="H25" s="165"/>
      <c r="I25" s="165"/>
      <c r="J25" s="165"/>
      <c r="K25" s="166"/>
      <c r="L25" s="186"/>
      <c r="M25" s="186"/>
      <c r="N25" s="186"/>
      <c r="O25" s="186"/>
      <c r="P25" s="186"/>
      <c r="Q25" s="187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54"/>
      <c r="AH25" s="154"/>
      <c r="AI25" s="154"/>
      <c r="AJ25" s="154"/>
      <c r="AK25" s="154"/>
      <c r="AL25" s="209"/>
      <c r="AM25" s="6"/>
    </row>
    <row r="26" spans="1:39" ht="23.1" customHeight="1">
      <c r="A26" s="6"/>
      <c r="B26" s="153"/>
      <c r="C26" s="154"/>
      <c r="D26" s="154"/>
      <c r="E26" s="154"/>
      <c r="F26" s="154"/>
      <c r="G26" s="167"/>
      <c r="H26" s="168"/>
      <c r="I26" s="168"/>
      <c r="J26" s="168"/>
      <c r="K26" s="169"/>
      <c r="L26" s="188"/>
      <c r="M26" s="188"/>
      <c r="N26" s="188"/>
      <c r="O26" s="188"/>
      <c r="P26" s="188"/>
      <c r="Q26" s="189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209"/>
      <c r="AM26" s="6"/>
    </row>
    <row r="27" spans="1:39" ht="23.1" customHeight="1">
      <c r="A27" s="6"/>
      <c r="B27" s="151"/>
      <c r="C27" s="152"/>
      <c r="D27" s="152"/>
      <c r="E27" s="152"/>
      <c r="F27" s="152"/>
      <c r="G27" s="158"/>
      <c r="H27" s="159"/>
      <c r="I27" s="159"/>
      <c r="J27" s="159"/>
      <c r="K27" s="160"/>
      <c r="L27" s="158"/>
      <c r="M27" s="159"/>
      <c r="N27" s="159"/>
      <c r="O27" s="159"/>
      <c r="P27" s="159"/>
      <c r="Q27" s="160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210"/>
      <c r="AM27" s="6"/>
    </row>
    <row r="28" spans="1:39" ht="4.5" customHeight="1">
      <c r="A28" s="6"/>
      <c r="B28" s="151"/>
      <c r="C28" s="152"/>
      <c r="D28" s="152"/>
      <c r="E28" s="152"/>
      <c r="F28" s="152"/>
      <c r="G28" s="161"/>
      <c r="H28" s="162"/>
      <c r="I28" s="162"/>
      <c r="J28" s="162"/>
      <c r="K28" s="163"/>
      <c r="L28" s="161"/>
      <c r="M28" s="162"/>
      <c r="N28" s="162"/>
      <c r="O28" s="162"/>
      <c r="P28" s="162"/>
      <c r="Q28" s="163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210"/>
      <c r="AM28" s="6"/>
    </row>
    <row r="29" spans="1:39" ht="23.1" customHeight="1">
      <c r="A29" s="6"/>
      <c r="B29" s="151"/>
      <c r="C29" s="152"/>
      <c r="D29" s="152"/>
      <c r="E29" s="152"/>
      <c r="F29" s="152"/>
      <c r="G29" s="158"/>
      <c r="H29" s="159"/>
      <c r="I29" s="159"/>
      <c r="J29" s="159"/>
      <c r="K29" s="160"/>
      <c r="L29" s="158"/>
      <c r="M29" s="159"/>
      <c r="N29" s="159"/>
      <c r="O29" s="159"/>
      <c r="P29" s="159"/>
      <c r="Q29" s="160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6"/>
      <c r="AH29" s="156"/>
      <c r="AI29" s="156"/>
      <c r="AJ29" s="156"/>
      <c r="AK29" s="156"/>
      <c r="AL29" s="157"/>
      <c r="AM29" s="6"/>
    </row>
    <row r="30" spans="1:39" ht="3" customHeight="1">
      <c r="A30" s="6"/>
      <c r="B30" s="151"/>
      <c r="C30" s="152"/>
      <c r="D30" s="152"/>
      <c r="E30" s="152"/>
      <c r="F30" s="152"/>
      <c r="G30" s="161"/>
      <c r="H30" s="162"/>
      <c r="I30" s="162"/>
      <c r="J30" s="162"/>
      <c r="K30" s="163"/>
      <c r="L30" s="161"/>
      <c r="M30" s="162"/>
      <c r="N30" s="162"/>
      <c r="O30" s="162"/>
      <c r="P30" s="162"/>
      <c r="Q30" s="163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6"/>
      <c r="AH30" s="156"/>
      <c r="AI30" s="156"/>
      <c r="AJ30" s="156"/>
      <c r="AK30" s="156"/>
      <c r="AL30" s="157"/>
      <c r="AM30" s="6"/>
    </row>
    <row r="31" spans="1:39" ht="23.1" customHeight="1">
      <c r="A31" s="6"/>
      <c r="B31" s="151"/>
      <c r="C31" s="152"/>
      <c r="D31" s="152"/>
      <c r="E31" s="152"/>
      <c r="F31" s="152"/>
      <c r="G31" s="158"/>
      <c r="H31" s="159"/>
      <c r="I31" s="159"/>
      <c r="J31" s="159"/>
      <c r="K31" s="160"/>
      <c r="L31" s="158"/>
      <c r="M31" s="159"/>
      <c r="N31" s="159"/>
      <c r="O31" s="159"/>
      <c r="P31" s="159"/>
      <c r="Q31" s="160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6"/>
      <c r="AH31" s="156"/>
      <c r="AI31" s="156"/>
      <c r="AJ31" s="156"/>
      <c r="AK31" s="156"/>
      <c r="AL31" s="157"/>
      <c r="AM31" s="6"/>
    </row>
    <row r="32" spans="1:39" ht="5.25" customHeight="1">
      <c r="A32" s="6"/>
      <c r="B32" s="151"/>
      <c r="C32" s="152"/>
      <c r="D32" s="152"/>
      <c r="E32" s="152"/>
      <c r="F32" s="152"/>
      <c r="G32" s="161"/>
      <c r="H32" s="162"/>
      <c r="I32" s="162"/>
      <c r="J32" s="162"/>
      <c r="K32" s="163"/>
      <c r="L32" s="161"/>
      <c r="M32" s="162"/>
      <c r="N32" s="162"/>
      <c r="O32" s="162"/>
      <c r="P32" s="162"/>
      <c r="Q32" s="163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6"/>
      <c r="AH32" s="156"/>
      <c r="AI32" s="156"/>
      <c r="AJ32" s="156"/>
      <c r="AK32" s="156"/>
      <c r="AL32" s="157"/>
      <c r="AM32" s="6"/>
    </row>
    <row r="33" spans="1:39" ht="20.25" customHeight="1">
      <c r="A33" s="6"/>
      <c r="B33" s="151"/>
      <c r="C33" s="152"/>
      <c r="D33" s="152"/>
      <c r="E33" s="152"/>
      <c r="F33" s="152"/>
      <c r="G33" s="158"/>
      <c r="H33" s="159"/>
      <c r="I33" s="159"/>
      <c r="J33" s="159"/>
      <c r="K33" s="160"/>
      <c r="L33" s="158"/>
      <c r="M33" s="159"/>
      <c r="N33" s="159"/>
      <c r="O33" s="159"/>
      <c r="P33" s="159"/>
      <c r="Q33" s="160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6"/>
      <c r="AH33" s="156"/>
      <c r="AI33" s="156"/>
      <c r="AJ33" s="156"/>
      <c r="AK33" s="156"/>
      <c r="AL33" s="157"/>
      <c r="AM33" s="6"/>
    </row>
    <row r="34" spans="1:39" ht="4.5" customHeight="1">
      <c r="A34" s="6"/>
      <c r="B34" s="151"/>
      <c r="C34" s="152"/>
      <c r="D34" s="152"/>
      <c r="E34" s="152"/>
      <c r="F34" s="152"/>
      <c r="G34" s="161"/>
      <c r="H34" s="162"/>
      <c r="I34" s="162"/>
      <c r="J34" s="162"/>
      <c r="K34" s="163"/>
      <c r="L34" s="161"/>
      <c r="M34" s="162"/>
      <c r="N34" s="162"/>
      <c r="O34" s="162"/>
      <c r="P34" s="162"/>
      <c r="Q34" s="163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6"/>
      <c r="AH34" s="156"/>
      <c r="AI34" s="156"/>
      <c r="AJ34" s="156"/>
      <c r="AK34" s="156"/>
      <c r="AL34" s="157"/>
      <c r="AM34" s="6"/>
    </row>
    <row r="35" spans="1:39" ht="20.25" customHeight="1">
      <c r="A35" s="6"/>
      <c r="B35" s="151" t="s">
        <v>31</v>
      </c>
      <c r="C35" s="152"/>
      <c r="D35" s="152"/>
      <c r="E35" s="152"/>
      <c r="F35" s="152"/>
      <c r="G35" s="158" t="s">
        <v>228</v>
      </c>
      <c r="H35" s="159"/>
      <c r="I35" s="159"/>
      <c r="J35" s="159"/>
      <c r="K35" s="160"/>
      <c r="L35" s="158" t="s">
        <v>229</v>
      </c>
      <c r="M35" s="159"/>
      <c r="N35" s="159"/>
      <c r="O35" s="159"/>
      <c r="P35" s="159"/>
      <c r="Q35" s="160"/>
      <c r="R35" s="155" t="s">
        <v>37</v>
      </c>
      <c r="S35" s="155"/>
      <c r="T35" s="155"/>
      <c r="U35" s="155"/>
      <c r="V35" s="155"/>
      <c r="W35" s="155" t="s">
        <v>36</v>
      </c>
      <c r="X35" s="155"/>
      <c r="Y35" s="155"/>
      <c r="Z35" s="155"/>
      <c r="AA35" s="155"/>
      <c r="AB35" s="155" t="s">
        <v>38</v>
      </c>
      <c r="AC35" s="155"/>
      <c r="AD35" s="155"/>
      <c r="AE35" s="155"/>
      <c r="AF35" s="155"/>
      <c r="AG35" s="156"/>
      <c r="AH35" s="156"/>
      <c r="AI35" s="156"/>
      <c r="AJ35" s="156"/>
      <c r="AK35" s="156"/>
      <c r="AL35" s="157"/>
      <c r="AM35" s="6"/>
    </row>
    <row r="36" spans="1:39" ht="4.5" customHeight="1">
      <c r="A36" s="6"/>
      <c r="B36" s="151"/>
      <c r="C36" s="152"/>
      <c r="D36" s="152"/>
      <c r="E36" s="152"/>
      <c r="F36" s="152"/>
      <c r="G36" s="161"/>
      <c r="H36" s="162"/>
      <c r="I36" s="162"/>
      <c r="J36" s="162"/>
      <c r="K36" s="163"/>
      <c r="L36" s="161"/>
      <c r="M36" s="162"/>
      <c r="N36" s="162"/>
      <c r="O36" s="162"/>
      <c r="P36" s="162"/>
      <c r="Q36" s="163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6"/>
      <c r="AH36" s="156"/>
      <c r="AI36" s="156"/>
      <c r="AJ36" s="156"/>
      <c r="AK36" s="156"/>
      <c r="AL36" s="157"/>
      <c r="AM36" s="6"/>
    </row>
    <row r="37" spans="1:39" ht="20.25" customHeight="1">
      <c r="A37" s="6"/>
      <c r="B37" s="153" t="s">
        <v>0</v>
      </c>
      <c r="C37" s="154"/>
      <c r="D37" s="154"/>
      <c r="E37" s="154"/>
      <c r="F37" s="154"/>
      <c r="G37" s="164" t="s">
        <v>2</v>
      </c>
      <c r="H37" s="165"/>
      <c r="I37" s="165"/>
      <c r="J37" s="165"/>
      <c r="K37" s="166"/>
      <c r="L37" s="164" t="s">
        <v>15</v>
      </c>
      <c r="M37" s="165"/>
      <c r="N37" s="165"/>
      <c r="O37" s="165"/>
      <c r="P37" s="165"/>
      <c r="Q37" s="166"/>
      <c r="R37" s="154" t="s">
        <v>1</v>
      </c>
      <c r="S37" s="154"/>
      <c r="T37" s="154"/>
      <c r="U37" s="154"/>
      <c r="V37" s="154"/>
      <c r="W37" s="154" t="s">
        <v>3</v>
      </c>
      <c r="X37" s="154"/>
      <c r="Y37" s="154"/>
      <c r="Z37" s="154"/>
      <c r="AA37" s="154"/>
      <c r="AB37" s="154" t="s">
        <v>4</v>
      </c>
      <c r="AC37" s="154"/>
      <c r="AD37" s="154"/>
      <c r="AE37" s="154"/>
      <c r="AF37" s="154"/>
      <c r="AG37" s="154" t="s">
        <v>23</v>
      </c>
      <c r="AH37" s="154"/>
      <c r="AI37" s="154"/>
      <c r="AJ37" s="154"/>
      <c r="AK37" s="154"/>
      <c r="AL37" s="209"/>
      <c r="AM37" s="6"/>
    </row>
    <row r="38" spans="1:39" ht="4.5" customHeight="1">
      <c r="A38" s="6"/>
      <c r="B38" s="153"/>
      <c r="C38" s="154"/>
      <c r="D38" s="154"/>
      <c r="E38" s="154"/>
      <c r="F38" s="154"/>
      <c r="G38" s="167"/>
      <c r="H38" s="168"/>
      <c r="I38" s="168"/>
      <c r="J38" s="168"/>
      <c r="K38" s="169"/>
      <c r="L38" s="167"/>
      <c r="M38" s="168"/>
      <c r="N38" s="168"/>
      <c r="O38" s="168"/>
      <c r="P38" s="168"/>
      <c r="Q38" s="169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209"/>
      <c r="AM38" s="6"/>
    </row>
    <row r="39" spans="1:39" ht="23.1" customHeight="1">
      <c r="A39" s="45"/>
      <c r="B39" s="46"/>
      <c r="C39" s="50"/>
      <c r="D39" s="47"/>
      <c r="E39" s="47"/>
      <c r="F39" s="47"/>
      <c r="G39" s="47"/>
      <c r="H39" s="47"/>
      <c r="I39" s="47"/>
      <c r="J39" s="47"/>
      <c r="K39" s="47"/>
      <c r="L39" s="49" t="s">
        <v>24</v>
      </c>
      <c r="M39" s="47"/>
      <c r="N39" s="47"/>
      <c r="O39" s="47"/>
      <c r="P39" s="47"/>
      <c r="Q39" s="47"/>
      <c r="R39" s="47" t="s">
        <v>30</v>
      </c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8"/>
      <c r="AM39" s="42"/>
    </row>
    <row r="40" spans="1:39" ht="23.1" customHeight="1">
      <c r="A40" s="7"/>
      <c r="B40" s="38" t="s">
        <v>5</v>
      </c>
      <c r="C40" s="12"/>
      <c r="D40" s="13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7"/>
      <c r="AM40" s="8"/>
    </row>
    <row r="41" spans="1:39" ht="22.5" customHeight="1">
      <c r="A41" s="7"/>
      <c r="B41" s="39"/>
      <c r="C41" s="13"/>
      <c r="D41" s="13"/>
      <c r="E41" s="196" t="s">
        <v>25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  <c r="AI41" s="196"/>
      <c r="AJ41" s="196"/>
      <c r="AK41" s="196"/>
      <c r="AL41" s="197"/>
      <c r="AM41" s="8"/>
    </row>
    <row r="42" spans="1:39" ht="22.5" customHeight="1">
      <c r="A42" s="7"/>
      <c r="B42" s="39"/>
      <c r="C42" s="13"/>
      <c r="D42" s="13"/>
      <c r="E42" s="196" t="s">
        <v>26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6"/>
      <c r="AK42" s="196"/>
      <c r="AL42" s="197"/>
      <c r="AM42" s="8"/>
    </row>
    <row r="43" spans="1:39" ht="22.5" customHeight="1">
      <c r="A43" s="7"/>
      <c r="B43" s="39"/>
      <c r="C43" s="13"/>
      <c r="D43" s="13"/>
      <c r="E43" s="196" t="s">
        <v>27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  <c r="AJ43" s="196"/>
      <c r="AK43" s="196"/>
      <c r="AL43" s="196"/>
      <c r="AM43" s="66"/>
    </row>
    <row r="44" spans="1:39" ht="22.5" customHeight="1">
      <c r="A44" s="7"/>
      <c r="B44" s="39"/>
      <c r="C44" s="13"/>
      <c r="D44" s="13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6"/>
      <c r="AK44" s="196"/>
      <c r="AL44" s="196"/>
      <c r="AM44" s="66"/>
    </row>
    <row r="45" spans="1:39" ht="22.5" customHeight="1">
      <c r="A45" s="7"/>
      <c r="B45" s="17"/>
      <c r="C45" s="9"/>
      <c r="D45" s="9"/>
      <c r="E45" s="9"/>
      <c r="F45" s="9"/>
      <c r="G45" s="9"/>
      <c r="H45" s="9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8"/>
      <c r="AM45" s="8"/>
    </row>
    <row r="46" spans="1:39">
      <c r="B46" s="19"/>
      <c r="AL46" s="11"/>
    </row>
    <row r="47" spans="1:39" ht="13.5" thickBo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2"/>
    </row>
    <row r="48" spans="1:39" ht="9.75" customHeight="1"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</row>
  </sheetData>
  <mergeCells count="85">
    <mergeCell ref="K5:AB6"/>
    <mergeCell ref="AG37:AL38"/>
    <mergeCell ref="AB37:AF38"/>
    <mergeCell ref="G37:K38"/>
    <mergeCell ref="U7:V7"/>
    <mergeCell ref="W7:Y7"/>
    <mergeCell ref="Z7:AB7"/>
    <mergeCell ref="Q8:R8"/>
    <mergeCell ref="S8:T8"/>
    <mergeCell ref="S7:T7"/>
    <mergeCell ref="Z8:AB8"/>
    <mergeCell ref="O8:P8"/>
    <mergeCell ref="U8:V8"/>
    <mergeCell ref="Q7:R7"/>
    <mergeCell ref="W8:Y8"/>
    <mergeCell ref="O7:P7"/>
    <mergeCell ref="E41:AL41"/>
    <mergeCell ref="Q48:T48"/>
    <mergeCell ref="U48:X48"/>
    <mergeCell ref="Y48:AC48"/>
    <mergeCell ref="AD48:AI48"/>
    <mergeCell ref="E43:AL43"/>
    <mergeCell ref="E44:AL44"/>
    <mergeCell ref="E42:AL42"/>
    <mergeCell ref="AH7:AL8"/>
    <mergeCell ref="AG7:AG8"/>
    <mergeCell ref="AF7:AF8"/>
    <mergeCell ref="AE7:AE8"/>
    <mergeCell ref="E40:AL40"/>
    <mergeCell ref="B8:J8"/>
    <mergeCell ref="M7:N7"/>
    <mergeCell ref="B7:J7"/>
    <mergeCell ref="K8:L8"/>
    <mergeCell ref="M8:N8"/>
    <mergeCell ref="K7:L7"/>
    <mergeCell ref="A9:AM9"/>
    <mergeCell ref="AG25:AL26"/>
    <mergeCell ref="W27:AA28"/>
    <mergeCell ref="AB27:AF28"/>
    <mergeCell ref="AG27:AL28"/>
    <mergeCell ref="W25:AA26"/>
    <mergeCell ref="AB25:AF26"/>
    <mergeCell ref="B10:AL16"/>
    <mergeCell ref="R31:V32"/>
    <mergeCell ref="W31:AA32"/>
    <mergeCell ref="AB31:AF32"/>
    <mergeCell ref="G31:K32"/>
    <mergeCell ref="AG31:AL32"/>
    <mergeCell ref="B25:F26"/>
    <mergeCell ref="B27:F28"/>
    <mergeCell ref="L25:Q26"/>
    <mergeCell ref="G27:K28"/>
    <mergeCell ref="R27:V28"/>
    <mergeCell ref="AG33:AL34"/>
    <mergeCell ref="B33:F34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L29:Q30"/>
    <mergeCell ref="G33:K34"/>
    <mergeCell ref="L33:Q34"/>
    <mergeCell ref="R33:V34"/>
    <mergeCell ref="K1:AB4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3:AF34"/>
    <mergeCell ref="AB35:AF36"/>
    <mergeCell ref="L31:Q32"/>
    <mergeCell ref="L37:Q38"/>
    <mergeCell ref="R37:V38"/>
    <mergeCell ref="W37:AA38"/>
  </mergeCells>
  <printOptions horizontalCentered="1" gridLinesSet="0"/>
  <pageMargins left="0.25" right="0.23622047244094499" top="0.54" bottom="0.143700787" header="0" footer="0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3"/>
  <sheetViews>
    <sheetView showGridLines="0" view="pageBreakPreview" zoomScaleNormal="100" zoomScaleSheetLayoutView="100" workbookViewId="0">
      <selection activeCell="Q33" sqref="Q33:W34"/>
    </sheetView>
  </sheetViews>
  <sheetFormatPr defaultColWidth="9.140625"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19" width="3" style="2" customWidth="1"/>
    <col min="20" max="20" width="2.85546875" style="2" customWidth="1"/>
    <col min="21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42" width="9.140625" style="2" customWidth="1"/>
    <col min="43" max="16384" width="9.140625" style="2"/>
  </cols>
  <sheetData>
    <row r="1" spans="1:40" ht="61.5" customHeight="1">
      <c r="A1" s="132"/>
      <c r="B1" s="51"/>
      <c r="C1" s="51"/>
      <c r="D1" s="51"/>
      <c r="E1" s="51"/>
      <c r="F1" s="51"/>
      <c r="G1" s="51"/>
      <c r="H1" s="51"/>
      <c r="I1" s="51"/>
      <c r="J1" s="52"/>
      <c r="K1" s="142" t="str">
        <f>Cover!K1</f>
        <v>نگهداشت و افزایش تولید میدان نفتی بینک
سطح الارض و ابنیه تحت الارض 
خرید مخازن ذخیره گاز ایستگاه تقویت فشار گاز بینک 
(قرارداد BK-HD-GCS-CO-0026_00 )</v>
      </c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4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2"/>
      <c r="AN1" s="1"/>
    </row>
    <row r="2" spans="1:40" ht="15" customHeight="1">
      <c r="A2" s="133"/>
      <c r="B2" s="36"/>
      <c r="C2" s="36"/>
      <c r="D2" s="36"/>
      <c r="E2" s="36"/>
      <c r="F2" s="36"/>
      <c r="G2" s="36"/>
      <c r="H2" s="36"/>
      <c r="I2" s="36"/>
      <c r="J2" s="53"/>
      <c r="K2" s="145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7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4"/>
      <c r="AN2" s="3"/>
    </row>
    <row r="3" spans="1:40" ht="12.75" customHeight="1">
      <c r="A3" s="133"/>
      <c r="B3" s="36"/>
      <c r="C3" s="36"/>
      <c r="D3" s="36"/>
      <c r="E3" s="36"/>
      <c r="F3" s="36"/>
      <c r="G3" s="36"/>
      <c r="H3" s="36"/>
      <c r="I3" s="36"/>
      <c r="J3" s="53"/>
      <c r="K3" s="145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7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4"/>
      <c r="AN3" s="3"/>
    </row>
    <row r="4" spans="1:40" ht="13.5" customHeight="1">
      <c r="A4" s="133"/>
      <c r="B4" s="36"/>
      <c r="C4" s="36"/>
      <c r="D4" s="36"/>
      <c r="E4" s="36"/>
      <c r="F4" s="36"/>
      <c r="G4" s="36"/>
      <c r="H4" s="36"/>
      <c r="I4" s="36"/>
      <c r="J4" s="53"/>
      <c r="K4" s="238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40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4"/>
      <c r="AN4" s="3"/>
    </row>
    <row r="5" spans="1:40" ht="11.25" customHeight="1">
      <c r="A5" s="133"/>
      <c r="B5" s="36"/>
      <c r="C5" s="36"/>
      <c r="D5" s="36"/>
      <c r="E5" s="36"/>
      <c r="F5" s="36"/>
      <c r="G5" s="36"/>
      <c r="H5" s="36"/>
      <c r="I5" s="36"/>
      <c r="J5" s="53"/>
      <c r="K5" s="212" t="str">
        <f>Cover!K5</f>
        <v>Mechanical Calculation Book For Elevated Potable Water Tank (TK-2209)</v>
      </c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4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4"/>
      <c r="AN5" s="3"/>
    </row>
    <row r="6" spans="1:40" ht="6.75" customHeight="1">
      <c r="A6" s="134"/>
      <c r="B6" s="54"/>
      <c r="C6" s="54"/>
      <c r="D6" s="54"/>
      <c r="E6" s="54"/>
      <c r="F6" s="54"/>
      <c r="G6" s="54"/>
      <c r="H6" s="54"/>
      <c r="I6" s="54"/>
      <c r="J6" s="55"/>
      <c r="K6" s="215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7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6"/>
      <c r="AN6" s="3"/>
    </row>
    <row r="7" spans="1:40" ht="18.75" customHeight="1">
      <c r="A7" s="135"/>
      <c r="B7" s="201" t="s">
        <v>6</v>
      </c>
      <c r="C7" s="202"/>
      <c r="D7" s="202"/>
      <c r="E7" s="202"/>
      <c r="F7" s="202"/>
      <c r="G7" s="202"/>
      <c r="H7" s="202"/>
      <c r="I7" s="202"/>
      <c r="J7" s="203"/>
      <c r="K7" s="200" t="s">
        <v>7</v>
      </c>
      <c r="L7" s="200"/>
      <c r="M7" s="200" t="s">
        <v>8</v>
      </c>
      <c r="N7" s="200"/>
      <c r="O7" s="200" t="s">
        <v>9</v>
      </c>
      <c r="P7" s="200"/>
      <c r="Q7" s="200" t="s">
        <v>10</v>
      </c>
      <c r="R7" s="200"/>
      <c r="S7" s="200" t="s">
        <v>11</v>
      </c>
      <c r="T7" s="200"/>
      <c r="U7" s="200" t="s">
        <v>12</v>
      </c>
      <c r="V7" s="200"/>
      <c r="W7" s="218" t="s">
        <v>13</v>
      </c>
      <c r="X7" s="218"/>
      <c r="Y7" s="218"/>
      <c r="Z7" s="200" t="s">
        <v>14</v>
      </c>
      <c r="AA7" s="200"/>
      <c r="AB7" s="200"/>
      <c r="AC7" s="67"/>
      <c r="AD7" s="68"/>
      <c r="AE7" s="68">
        <f>Cover!AE7</f>
        <v>8</v>
      </c>
      <c r="AF7" s="68" t="str">
        <f>Cover!AF7</f>
        <v>از</v>
      </c>
      <c r="AG7" s="68">
        <f>Cover!AG7+1</f>
        <v>2</v>
      </c>
      <c r="AH7" s="130" t="s">
        <v>40</v>
      </c>
      <c r="AI7" s="130"/>
      <c r="AJ7" s="130"/>
      <c r="AK7" s="130"/>
      <c r="AL7" s="130"/>
      <c r="AM7" s="136"/>
    </row>
    <row r="8" spans="1:40" ht="21" customHeight="1" thickBot="1">
      <c r="A8" s="137"/>
      <c r="B8" s="198" t="s">
        <v>21</v>
      </c>
      <c r="C8" s="198"/>
      <c r="D8" s="198"/>
      <c r="E8" s="198"/>
      <c r="F8" s="198"/>
      <c r="G8" s="198"/>
      <c r="H8" s="198"/>
      <c r="I8" s="198"/>
      <c r="J8" s="199"/>
      <c r="K8" s="204" t="s">
        <v>22</v>
      </c>
      <c r="L8" s="205"/>
      <c r="M8" s="206" t="s">
        <v>28</v>
      </c>
      <c r="N8" s="207"/>
      <c r="O8" s="204" t="s">
        <v>224</v>
      </c>
      <c r="P8" s="205"/>
      <c r="Q8" s="206" t="s">
        <v>29</v>
      </c>
      <c r="R8" s="207"/>
      <c r="S8" s="204" t="str">
        <f>Cover!S8</f>
        <v>ME</v>
      </c>
      <c r="T8" s="205"/>
      <c r="U8" s="204" t="s">
        <v>225</v>
      </c>
      <c r="V8" s="205"/>
      <c r="W8" s="220" t="s">
        <v>226</v>
      </c>
      <c r="X8" s="221"/>
      <c r="Y8" s="222"/>
      <c r="Z8" s="204" t="str">
        <f>Cover!Z8</f>
        <v>V00</v>
      </c>
      <c r="AA8" s="219"/>
      <c r="AB8" s="205"/>
      <c r="AC8" s="69"/>
      <c r="AD8" s="70"/>
      <c r="AE8" s="70"/>
      <c r="AF8" s="70"/>
      <c r="AG8" s="70"/>
      <c r="AH8" s="131"/>
      <c r="AI8" s="131"/>
      <c r="AJ8" s="131"/>
      <c r="AK8" s="131"/>
      <c r="AL8" s="131"/>
      <c r="AM8" s="138"/>
    </row>
    <row r="9" spans="1:40" ht="15" customHeight="1">
      <c r="A9" s="229" t="s">
        <v>16</v>
      </c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1"/>
      <c r="AN9" s="5"/>
    </row>
    <row r="10" spans="1:40" ht="9.75" customHeight="1">
      <c r="A10" s="232"/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4"/>
      <c r="AN10" s="5"/>
    </row>
    <row r="11" spans="1:40" ht="18.75" customHeight="1">
      <c r="A11" s="225" t="s">
        <v>20</v>
      </c>
      <c r="B11" s="223"/>
      <c r="C11" s="223"/>
      <c r="D11" s="223"/>
      <c r="E11" s="223" t="s">
        <v>31</v>
      </c>
      <c r="F11" s="223"/>
      <c r="G11" s="223"/>
      <c r="H11" s="223" t="s">
        <v>32</v>
      </c>
      <c r="I11" s="223"/>
      <c r="J11" s="223"/>
      <c r="K11" s="223" t="s">
        <v>33</v>
      </c>
      <c r="L11" s="223"/>
      <c r="M11" s="223"/>
      <c r="N11" s="223" t="s">
        <v>34</v>
      </c>
      <c r="O11" s="223"/>
      <c r="P11" s="223"/>
      <c r="Q11" s="223" t="s">
        <v>35</v>
      </c>
      <c r="R11" s="223"/>
      <c r="S11" s="223"/>
      <c r="T11" s="99"/>
      <c r="U11" s="223" t="s">
        <v>20</v>
      </c>
      <c r="V11" s="223"/>
      <c r="W11" s="223"/>
      <c r="X11" s="223" t="s">
        <v>31</v>
      </c>
      <c r="Y11" s="223"/>
      <c r="Z11" s="223"/>
      <c r="AA11" s="223" t="s">
        <v>32</v>
      </c>
      <c r="AB11" s="223"/>
      <c r="AC11" s="223"/>
      <c r="AD11" s="223" t="s">
        <v>33</v>
      </c>
      <c r="AE11" s="223"/>
      <c r="AF11" s="223"/>
      <c r="AG11" s="223" t="s">
        <v>34</v>
      </c>
      <c r="AH11" s="223"/>
      <c r="AI11" s="223"/>
      <c r="AJ11" s="223" t="s">
        <v>35</v>
      </c>
      <c r="AK11" s="223"/>
      <c r="AL11" s="223"/>
      <c r="AM11" s="224"/>
    </row>
    <row r="12" spans="1:40" ht="12" customHeight="1">
      <c r="A12" s="226">
        <v>1</v>
      </c>
      <c r="B12" s="227"/>
      <c r="C12" s="227"/>
      <c r="D12" s="227"/>
      <c r="E12" s="227" t="s">
        <v>18</v>
      </c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99"/>
      <c r="U12" s="227">
        <v>61</v>
      </c>
      <c r="V12" s="227"/>
      <c r="W12" s="227"/>
      <c r="X12" s="227"/>
      <c r="Y12" s="227"/>
      <c r="Z12" s="227"/>
      <c r="AA12" s="228"/>
      <c r="AB12" s="228"/>
      <c r="AC12" s="228"/>
      <c r="AD12" s="228"/>
      <c r="AE12" s="228"/>
      <c r="AF12" s="228"/>
      <c r="AG12" s="228"/>
      <c r="AH12" s="228"/>
      <c r="AI12" s="228"/>
      <c r="AJ12" s="223"/>
      <c r="AK12" s="223"/>
      <c r="AL12" s="223"/>
      <c r="AM12" s="224"/>
    </row>
    <row r="13" spans="1:40" ht="12" customHeight="1">
      <c r="A13" s="226">
        <v>2</v>
      </c>
      <c r="B13" s="227"/>
      <c r="C13" s="227"/>
      <c r="D13" s="227"/>
      <c r="E13" s="227" t="s">
        <v>18</v>
      </c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99"/>
      <c r="U13" s="227">
        <f>U12+1</f>
        <v>62</v>
      </c>
      <c r="V13" s="227"/>
      <c r="W13" s="227"/>
      <c r="X13" s="227"/>
      <c r="Y13" s="227"/>
      <c r="Z13" s="227"/>
      <c r="AA13" s="228"/>
      <c r="AB13" s="228"/>
      <c r="AC13" s="228"/>
      <c r="AD13" s="228"/>
      <c r="AE13" s="228"/>
      <c r="AF13" s="228"/>
      <c r="AG13" s="228"/>
      <c r="AH13" s="228"/>
      <c r="AI13" s="228"/>
      <c r="AJ13" s="223"/>
      <c r="AK13" s="223"/>
      <c r="AL13" s="223"/>
      <c r="AM13" s="224"/>
    </row>
    <row r="14" spans="1:40" ht="12" customHeight="1">
      <c r="A14" s="226">
        <v>3</v>
      </c>
      <c r="B14" s="227"/>
      <c r="C14" s="227"/>
      <c r="D14" s="227"/>
      <c r="E14" s="227" t="s">
        <v>18</v>
      </c>
      <c r="F14" s="227"/>
      <c r="G14" s="227"/>
      <c r="H14" s="227"/>
      <c r="I14" s="227"/>
      <c r="J14" s="227"/>
      <c r="K14" s="228"/>
      <c r="L14" s="228"/>
      <c r="M14" s="228"/>
      <c r="N14" s="228"/>
      <c r="O14" s="228"/>
      <c r="P14" s="228"/>
      <c r="Q14" s="228"/>
      <c r="R14" s="228"/>
      <c r="S14" s="228"/>
      <c r="T14" s="99"/>
      <c r="U14" s="227">
        <f t="shared" ref="U14:U71" si="0">U13+1</f>
        <v>63</v>
      </c>
      <c r="V14" s="227"/>
      <c r="W14" s="227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3"/>
      <c r="AK14" s="223"/>
      <c r="AL14" s="223"/>
      <c r="AM14" s="224"/>
    </row>
    <row r="15" spans="1:40" ht="12" customHeight="1">
      <c r="A15" s="226">
        <v>4</v>
      </c>
      <c r="B15" s="227"/>
      <c r="C15" s="227"/>
      <c r="D15" s="227"/>
      <c r="E15" s="227" t="s">
        <v>18</v>
      </c>
      <c r="F15" s="227"/>
      <c r="G15" s="227"/>
      <c r="H15" s="227"/>
      <c r="I15" s="227"/>
      <c r="J15" s="227"/>
      <c r="K15" s="228"/>
      <c r="L15" s="228"/>
      <c r="M15" s="228"/>
      <c r="N15" s="227"/>
      <c r="O15" s="227"/>
      <c r="P15" s="227"/>
      <c r="Q15" s="228"/>
      <c r="R15" s="228"/>
      <c r="S15" s="228"/>
      <c r="T15" s="99"/>
      <c r="U15" s="227">
        <f t="shared" si="0"/>
        <v>64</v>
      </c>
      <c r="V15" s="227"/>
      <c r="W15" s="227"/>
      <c r="X15" s="227"/>
      <c r="Y15" s="227"/>
      <c r="Z15" s="227"/>
      <c r="AA15" s="228"/>
      <c r="AB15" s="228"/>
      <c r="AC15" s="228"/>
      <c r="AD15" s="228"/>
      <c r="AE15" s="228"/>
      <c r="AF15" s="228"/>
      <c r="AG15" s="228"/>
      <c r="AH15" s="228"/>
      <c r="AI15" s="228"/>
      <c r="AJ15" s="223"/>
      <c r="AK15" s="223"/>
      <c r="AL15" s="223"/>
      <c r="AM15" s="224"/>
    </row>
    <row r="16" spans="1:40" ht="12" customHeight="1">
      <c r="A16" s="226">
        <v>5</v>
      </c>
      <c r="B16" s="227"/>
      <c r="C16" s="227"/>
      <c r="D16" s="227"/>
      <c r="E16" s="227" t="s">
        <v>18</v>
      </c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8"/>
      <c r="R16" s="228"/>
      <c r="S16" s="228"/>
      <c r="T16" s="99"/>
      <c r="U16" s="227">
        <f t="shared" si="0"/>
        <v>65</v>
      </c>
      <c r="V16" s="227"/>
      <c r="W16" s="227"/>
      <c r="X16" s="227"/>
      <c r="Y16" s="227"/>
      <c r="Z16" s="227"/>
      <c r="AA16" s="228"/>
      <c r="AB16" s="228"/>
      <c r="AC16" s="228"/>
      <c r="AD16" s="228"/>
      <c r="AE16" s="228"/>
      <c r="AF16" s="228"/>
      <c r="AG16" s="228"/>
      <c r="AH16" s="228"/>
      <c r="AI16" s="228"/>
      <c r="AJ16" s="223"/>
      <c r="AK16" s="223"/>
      <c r="AL16" s="223"/>
      <c r="AM16" s="224"/>
    </row>
    <row r="17" spans="1:39" ht="12" customHeight="1">
      <c r="A17" s="226">
        <v>6</v>
      </c>
      <c r="B17" s="227"/>
      <c r="C17" s="227"/>
      <c r="D17" s="227"/>
      <c r="E17" s="227" t="s">
        <v>18</v>
      </c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8"/>
      <c r="R17" s="228"/>
      <c r="S17" s="228"/>
      <c r="T17" s="99"/>
      <c r="U17" s="227">
        <f t="shared" si="0"/>
        <v>66</v>
      </c>
      <c r="V17" s="227"/>
      <c r="W17" s="227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  <c r="AH17" s="228"/>
      <c r="AI17" s="228"/>
      <c r="AJ17" s="223"/>
      <c r="AK17" s="223"/>
      <c r="AL17" s="223"/>
      <c r="AM17" s="224"/>
    </row>
    <row r="18" spans="1:39" ht="12" customHeight="1">
      <c r="A18" s="226">
        <v>7</v>
      </c>
      <c r="B18" s="227"/>
      <c r="C18" s="227"/>
      <c r="D18" s="227"/>
      <c r="E18" s="227" t="s">
        <v>18</v>
      </c>
      <c r="F18" s="227"/>
      <c r="G18" s="227"/>
      <c r="H18" s="227"/>
      <c r="I18" s="227"/>
      <c r="J18" s="227"/>
      <c r="K18" s="228"/>
      <c r="L18" s="228"/>
      <c r="M18" s="228"/>
      <c r="N18" s="227"/>
      <c r="O18" s="227"/>
      <c r="P18" s="227"/>
      <c r="Q18" s="228"/>
      <c r="R18" s="228"/>
      <c r="S18" s="228"/>
      <c r="T18" s="99"/>
      <c r="U18" s="227">
        <f t="shared" si="0"/>
        <v>67</v>
      </c>
      <c r="V18" s="227"/>
      <c r="W18" s="227"/>
      <c r="X18" s="227"/>
      <c r="Y18" s="227"/>
      <c r="Z18" s="227"/>
      <c r="AA18" s="228"/>
      <c r="AB18" s="228"/>
      <c r="AC18" s="228"/>
      <c r="AD18" s="228"/>
      <c r="AE18" s="228"/>
      <c r="AF18" s="228"/>
      <c r="AG18" s="228"/>
      <c r="AH18" s="228"/>
      <c r="AI18" s="228"/>
      <c r="AJ18" s="223"/>
      <c r="AK18" s="223"/>
      <c r="AL18" s="223"/>
      <c r="AM18" s="224"/>
    </row>
    <row r="19" spans="1:39" ht="12" customHeight="1">
      <c r="A19" s="226">
        <v>8</v>
      </c>
      <c r="B19" s="227"/>
      <c r="C19" s="227"/>
      <c r="D19" s="227"/>
      <c r="E19" s="227" t="s">
        <v>18</v>
      </c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8"/>
      <c r="R19" s="228"/>
      <c r="S19" s="228"/>
      <c r="T19" s="99"/>
      <c r="U19" s="227">
        <f t="shared" si="0"/>
        <v>68</v>
      </c>
      <c r="V19" s="227"/>
      <c r="W19" s="227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3"/>
      <c r="AK19" s="223"/>
      <c r="AL19" s="223"/>
      <c r="AM19" s="224"/>
    </row>
    <row r="20" spans="1:39" ht="12" customHeight="1">
      <c r="A20" s="226">
        <v>9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8"/>
      <c r="L20" s="228"/>
      <c r="M20" s="228"/>
      <c r="N20" s="228"/>
      <c r="O20" s="228"/>
      <c r="P20" s="228"/>
      <c r="Q20" s="228"/>
      <c r="R20" s="228"/>
      <c r="S20" s="228"/>
      <c r="T20" s="99"/>
      <c r="U20" s="227">
        <f t="shared" si="0"/>
        <v>69</v>
      </c>
      <c r="V20" s="227"/>
      <c r="W20" s="227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8"/>
      <c r="AI20" s="228"/>
      <c r="AJ20" s="223"/>
      <c r="AK20" s="223"/>
      <c r="AL20" s="223"/>
      <c r="AM20" s="224"/>
    </row>
    <row r="21" spans="1:39" ht="12" customHeight="1">
      <c r="A21" s="226">
        <v>10</v>
      </c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8"/>
      <c r="R21" s="228"/>
      <c r="S21" s="228"/>
      <c r="T21" s="99"/>
      <c r="U21" s="227">
        <f t="shared" si="0"/>
        <v>70</v>
      </c>
      <c r="V21" s="227"/>
      <c r="W21" s="227"/>
      <c r="X21" s="227"/>
      <c r="Y21" s="227"/>
      <c r="Z21" s="227"/>
      <c r="AA21" s="228"/>
      <c r="AB21" s="228"/>
      <c r="AC21" s="228"/>
      <c r="AD21" s="228"/>
      <c r="AE21" s="228"/>
      <c r="AF21" s="228"/>
      <c r="AG21" s="228"/>
      <c r="AH21" s="228"/>
      <c r="AI21" s="228"/>
      <c r="AJ21" s="223"/>
      <c r="AK21" s="223"/>
      <c r="AL21" s="223"/>
      <c r="AM21" s="224"/>
    </row>
    <row r="22" spans="1:39" ht="12" customHeight="1">
      <c r="A22" s="226">
        <v>11</v>
      </c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8"/>
      <c r="R22" s="228"/>
      <c r="S22" s="228"/>
      <c r="T22" s="6"/>
      <c r="U22" s="227">
        <f t="shared" si="0"/>
        <v>71</v>
      </c>
      <c r="V22" s="227"/>
      <c r="W22" s="227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  <c r="AH22" s="228"/>
      <c r="AI22" s="228"/>
      <c r="AJ22" s="223"/>
      <c r="AK22" s="223"/>
      <c r="AL22" s="223"/>
      <c r="AM22" s="224"/>
    </row>
    <row r="23" spans="1:39" ht="12" customHeight="1">
      <c r="A23" s="226">
        <v>12</v>
      </c>
      <c r="B23" s="227"/>
      <c r="C23" s="227"/>
      <c r="D23" s="227"/>
      <c r="E23" s="227"/>
      <c r="F23" s="227"/>
      <c r="G23" s="227"/>
      <c r="H23" s="227"/>
      <c r="I23" s="227"/>
      <c r="J23" s="227"/>
      <c r="K23" s="228"/>
      <c r="L23" s="228"/>
      <c r="M23" s="228"/>
      <c r="N23" s="227"/>
      <c r="O23" s="227"/>
      <c r="P23" s="227"/>
      <c r="Q23" s="228"/>
      <c r="R23" s="228"/>
      <c r="S23" s="228"/>
      <c r="T23" s="6"/>
      <c r="U23" s="227">
        <f t="shared" si="0"/>
        <v>72</v>
      </c>
      <c r="V23" s="227"/>
      <c r="W23" s="227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3"/>
      <c r="AK23" s="223"/>
      <c r="AL23" s="223"/>
      <c r="AM23" s="224"/>
    </row>
    <row r="24" spans="1:39" ht="12" customHeight="1">
      <c r="A24" s="226">
        <v>13</v>
      </c>
      <c r="B24" s="227"/>
      <c r="C24" s="227"/>
      <c r="D24" s="227"/>
      <c r="E24" s="227"/>
      <c r="F24" s="227"/>
      <c r="G24" s="227"/>
      <c r="H24" s="227"/>
      <c r="I24" s="227"/>
      <c r="J24" s="227"/>
      <c r="K24" s="228"/>
      <c r="L24" s="228"/>
      <c r="M24" s="228"/>
      <c r="N24" s="227"/>
      <c r="O24" s="227"/>
      <c r="P24" s="227"/>
      <c r="Q24" s="228"/>
      <c r="R24" s="228"/>
      <c r="S24" s="228"/>
      <c r="T24" s="6"/>
      <c r="U24" s="227">
        <f t="shared" si="0"/>
        <v>73</v>
      </c>
      <c r="V24" s="227"/>
      <c r="W24" s="227"/>
      <c r="X24" s="228"/>
      <c r="Y24" s="228"/>
      <c r="Z24" s="228"/>
      <c r="AA24" s="228"/>
      <c r="AB24" s="228"/>
      <c r="AC24" s="228"/>
      <c r="AD24" s="228"/>
      <c r="AE24" s="228"/>
      <c r="AF24" s="228"/>
      <c r="AG24" s="228"/>
      <c r="AH24" s="228"/>
      <c r="AI24" s="228"/>
      <c r="AJ24" s="223"/>
      <c r="AK24" s="223"/>
      <c r="AL24" s="223"/>
      <c r="AM24" s="224"/>
    </row>
    <row r="25" spans="1:39" ht="12" customHeight="1">
      <c r="A25" s="226">
        <v>14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28"/>
      <c r="L25" s="228"/>
      <c r="M25" s="228"/>
      <c r="N25" s="228"/>
      <c r="O25" s="228"/>
      <c r="P25" s="228"/>
      <c r="Q25" s="228"/>
      <c r="R25" s="228"/>
      <c r="S25" s="228"/>
      <c r="T25" s="6"/>
      <c r="U25" s="227">
        <f t="shared" si="0"/>
        <v>74</v>
      </c>
      <c r="V25" s="227"/>
      <c r="W25" s="227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228"/>
      <c r="AJ25" s="223"/>
      <c r="AK25" s="223"/>
      <c r="AL25" s="223"/>
      <c r="AM25" s="224"/>
    </row>
    <row r="26" spans="1:39" ht="12" customHeight="1">
      <c r="A26" s="226">
        <v>15</v>
      </c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8"/>
      <c r="R26" s="228"/>
      <c r="S26" s="228"/>
      <c r="T26" s="6"/>
      <c r="U26" s="227">
        <f t="shared" si="0"/>
        <v>75</v>
      </c>
      <c r="V26" s="227"/>
      <c r="W26" s="227"/>
      <c r="X26" s="227"/>
      <c r="Y26" s="227"/>
      <c r="Z26" s="227"/>
      <c r="AA26" s="228"/>
      <c r="AB26" s="228"/>
      <c r="AC26" s="228"/>
      <c r="AD26" s="228"/>
      <c r="AE26" s="228"/>
      <c r="AF26" s="228"/>
      <c r="AG26" s="228"/>
      <c r="AH26" s="228"/>
      <c r="AI26" s="228"/>
      <c r="AJ26" s="223"/>
      <c r="AK26" s="223"/>
      <c r="AL26" s="223"/>
      <c r="AM26" s="224"/>
    </row>
    <row r="27" spans="1:39" ht="12" customHeight="1">
      <c r="A27" s="235">
        <v>16</v>
      </c>
      <c r="B27" s="236"/>
      <c r="C27" s="236"/>
      <c r="D27" s="237"/>
      <c r="E27" s="227"/>
      <c r="F27" s="227"/>
      <c r="G27" s="227"/>
      <c r="H27" s="227"/>
      <c r="I27" s="227"/>
      <c r="J27" s="227"/>
      <c r="K27" s="228"/>
      <c r="L27" s="228"/>
      <c r="M27" s="228"/>
      <c r="N27" s="227"/>
      <c r="O27" s="227"/>
      <c r="P27" s="227"/>
      <c r="Q27" s="228"/>
      <c r="R27" s="228"/>
      <c r="S27" s="228"/>
      <c r="T27" s="6"/>
      <c r="U27" s="227">
        <f t="shared" si="0"/>
        <v>76</v>
      </c>
      <c r="V27" s="227"/>
      <c r="W27" s="227"/>
      <c r="X27" s="228"/>
      <c r="Y27" s="228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3"/>
      <c r="AK27" s="223"/>
      <c r="AL27" s="223"/>
      <c r="AM27" s="224"/>
    </row>
    <row r="28" spans="1:39" ht="12" customHeight="1">
      <c r="A28" s="226">
        <v>17</v>
      </c>
      <c r="B28" s="227"/>
      <c r="C28" s="227"/>
      <c r="D28" s="227"/>
      <c r="E28" s="227"/>
      <c r="F28" s="227"/>
      <c r="G28" s="227"/>
      <c r="H28" s="227"/>
      <c r="I28" s="227"/>
      <c r="J28" s="227"/>
      <c r="K28" s="228"/>
      <c r="L28" s="228"/>
      <c r="M28" s="228"/>
      <c r="N28" s="227"/>
      <c r="O28" s="227"/>
      <c r="P28" s="227"/>
      <c r="Q28" s="228"/>
      <c r="R28" s="228"/>
      <c r="S28" s="228"/>
      <c r="T28" s="6"/>
      <c r="U28" s="227">
        <f t="shared" si="0"/>
        <v>77</v>
      </c>
      <c r="V28" s="227"/>
      <c r="W28" s="227"/>
      <c r="X28" s="228"/>
      <c r="Y28" s="228"/>
      <c r="Z28" s="228"/>
      <c r="AA28" s="228"/>
      <c r="AB28" s="228"/>
      <c r="AC28" s="228"/>
      <c r="AD28" s="228"/>
      <c r="AE28" s="228"/>
      <c r="AF28" s="228"/>
      <c r="AG28" s="228"/>
      <c r="AH28" s="228"/>
      <c r="AI28" s="228"/>
      <c r="AJ28" s="223"/>
      <c r="AK28" s="223"/>
      <c r="AL28" s="223"/>
      <c r="AM28" s="224"/>
    </row>
    <row r="29" spans="1:39" ht="12" customHeight="1">
      <c r="A29" s="226">
        <v>18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8"/>
      <c r="R29" s="228"/>
      <c r="S29" s="228"/>
      <c r="T29" s="6"/>
      <c r="U29" s="227">
        <f t="shared" si="0"/>
        <v>78</v>
      </c>
      <c r="V29" s="227"/>
      <c r="W29" s="227"/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  <c r="AH29" s="228"/>
      <c r="AI29" s="228"/>
      <c r="AJ29" s="223"/>
      <c r="AK29" s="223"/>
      <c r="AL29" s="223"/>
      <c r="AM29" s="224"/>
    </row>
    <row r="30" spans="1:39" ht="12" customHeight="1">
      <c r="A30" s="226">
        <v>19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8"/>
      <c r="L30" s="228"/>
      <c r="M30" s="228"/>
      <c r="N30" s="228"/>
      <c r="O30" s="228"/>
      <c r="P30" s="228"/>
      <c r="Q30" s="228"/>
      <c r="R30" s="228"/>
      <c r="S30" s="228"/>
      <c r="T30" s="6"/>
      <c r="U30" s="227">
        <f t="shared" si="0"/>
        <v>79</v>
      </c>
      <c r="V30" s="227"/>
      <c r="W30" s="227"/>
      <c r="X30" s="228"/>
      <c r="Y30" s="228"/>
      <c r="Z30" s="228"/>
      <c r="AA30" s="228"/>
      <c r="AB30" s="228"/>
      <c r="AC30" s="228"/>
      <c r="AD30" s="228"/>
      <c r="AE30" s="228"/>
      <c r="AF30" s="228"/>
      <c r="AG30" s="228"/>
      <c r="AH30" s="228"/>
      <c r="AI30" s="228"/>
      <c r="AJ30" s="223"/>
      <c r="AK30" s="223"/>
      <c r="AL30" s="223"/>
      <c r="AM30" s="224"/>
    </row>
    <row r="31" spans="1:39" ht="12" customHeight="1">
      <c r="A31" s="226">
        <v>20</v>
      </c>
      <c r="B31" s="227"/>
      <c r="C31" s="227"/>
      <c r="D31" s="227"/>
      <c r="E31" s="228"/>
      <c r="F31" s="228"/>
      <c r="G31" s="228"/>
      <c r="H31" s="228"/>
      <c r="I31" s="228"/>
      <c r="J31" s="228"/>
      <c r="K31" s="228"/>
      <c r="L31" s="228"/>
      <c r="M31" s="228"/>
      <c r="N31" s="227"/>
      <c r="O31" s="227"/>
      <c r="P31" s="227"/>
      <c r="Q31" s="228"/>
      <c r="R31" s="228"/>
      <c r="S31" s="228"/>
      <c r="T31" s="6"/>
      <c r="U31" s="227">
        <f t="shared" si="0"/>
        <v>80</v>
      </c>
      <c r="V31" s="227"/>
      <c r="W31" s="227"/>
      <c r="X31" s="227"/>
      <c r="Y31" s="227"/>
      <c r="Z31" s="227"/>
      <c r="AA31" s="228"/>
      <c r="AB31" s="228"/>
      <c r="AC31" s="228"/>
      <c r="AD31" s="228"/>
      <c r="AE31" s="228"/>
      <c r="AF31" s="228"/>
      <c r="AG31" s="228"/>
      <c r="AH31" s="228"/>
      <c r="AI31" s="228"/>
      <c r="AJ31" s="223"/>
      <c r="AK31" s="223"/>
      <c r="AL31" s="223"/>
      <c r="AM31" s="224"/>
    </row>
    <row r="32" spans="1:39" ht="12" customHeight="1">
      <c r="A32" s="226">
        <v>21</v>
      </c>
      <c r="B32" s="227"/>
      <c r="C32" s="227"/>
      <c r="D32" s="227"/>
      <c r="E32" s="228"/>
      <c r="F32" s="228"/>
      <c r="G32" s="228"/>
      <c r="H32" s="228"/>
      <c r="I32" s="228"/>
      <c r="J32" s="228"/>
      <c r="K32" s="228"/>
      <c r="L32" s="228"/>
      <c r="M32" s="228"/>
      <c r="N32" s="227"/>
      <c r="O32" s="227"/>
      <c r="P32" s="227"/>
      <c r="Q32" s="228"/>
      <c r="R32" s="228"/>
      <c r="S32" s="228"/>
      <c r="T32" s="6"/>
      <c r="U32" s="227">
        <f t="shared" si="0"/>
        <v>81</v>
      </c>
      <c r="V32" s="227"/>
      <c r="W32" s="227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  <c r="AH32" s="228"/>
      <c r="AI32" s="228"/>
      <c r="AJ32" s="223"/>
      <c r="AK32" s="223"/>
      <c r="AL32" s="223"/>
      <c r="AM32" s="224"/>
    </row>
    <row r="33" spans="1:39" ht="12" customHeight="1">
      <c r="A33" s="226">
        <v>22</v>
      </c>
      <c r="B33" s="227"/>
      <c r="C33" s="227"/>
      <c r="D33" s="227"/>
      <c r="E33" s="228"/>
      <c r="F33" s="228"/>
      <c r="G33" s="228"/>
      <c r="H33" s="228"/>
      <c r="I33" s="228"/>
      <c r="J33" s="228"/>
      <c r="K33" s="228"/>
      <c r="L33" s="228"/>
      <c r="M33" s="228"/>
      <c r="N33" s="227"/>
      <c r="O33" s="227"/>
      <c r="P33" s="227"/>
      <c r="Q33" s="228"/>
      <c r="R33" s="228"/>
      <c r="S33" s="228"/>
      <c r="T33" s="139"/>
      <c r="U33" s="227">
        <f t="shared" si="0"/>
        <v>82</v>
      </c>
      <c r="V33" s="227"/>
      <c r="W33" s="227"/>
      <c r="X33" s="227"/>
      <c r="Y33" s="227"/>
      <c r="Z33" s="227"/>
      <c r="AA33" s="228"/>
      <c r="AB33" s="228"/>
      <c r="AC33" s="228"/>
      <c r="AD33" s="228"/>
      <c r="AE33" s="228"/>
      <c r="AF33" s="228"/>
      <c r="AG33" s="228"/>
      <c r="AH33" s="228"/>
      <c r="AI33" s="228"/>
      <c r="AJ33" s="223"/>
      <c r="AK33" s="223"/>
      <c r="AL33" s="223"/>
      <c r="AM33" s="224"/>
    </row>
    <row r="34" spans="1:39" ht="12" customHeight="1">
      <c r="A34" s="226">
        <v>23</v>
      </c>
      <c r="B34" s="227"/>
      <c r="C34" s="227"/>
      <c r="D34" s="227"/>
      <c r="E34" s="228"/>
      <c r="F34" s="228"/>
      <c r="G34" s="228"/>
      <c r="H34" s="228"/>
      <c r="I34" s="228"/>
      <c r="J34" s="228"/>
      <c r="K34" s="228"/>
      <c r="L34" s="228"/>
      <c r="M34" s="228"/>
      <c r="N34" s="227"/>
      <c r="O34" s="227"/>
      <c r="P34" s="227"/>
      <c r="Q34" s="228"/>
      <c r="R34" s="228"/>
      <c r="S34" s="228"/>
      <c r="T34" s="7"/>
      <c r="U34" s="227">
        <f t="shared" si="0"/>
        <v>83</v>
      </c>
      <c r="V34" s="227"/>
      <c r="W34" s="227"/>
      <c r="X34" s="228"/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3"/>
      <c r="AK34" s="223"/>
      <c r="AL34" s="223"/>
      <c r="AM34" s="224"/>
    </row>
    <row r="35" spans="1:39" ht="12" customHeight="1">
      <c r="A35" s="226">
        <v>24</v>
      </c>
      <c r="B35" s="227"/>
      <c r="C35" s="227"/>
      <c r="D35" s="227"/>
      <c r="E35" s="228"/>
      <c r="F35" s="228"/>
      <c r="G35" s="228"/>
      <c r="H35" s="228"/>
      <c r="I35" s="228"/>
      <c r="J35" s="228"/>
      <c r="K35" s="228"/>
      <c r="L35" s="228"/>
      <c r="M35" s="228"/>
      <c r="N35" s="227"/>
      <c r="O35" s="227"/>
      <c r="P35" s="227"/>
      <c r="Q35" s="228"/>
      <c r="R35" s="228"/>
      <c r="S35" s="228"/>
      <c r="T35" s="7"/>
      <c r="U35" s="227">
        <f t="shared" si="0"/>
        <v>84</v>
      </c>
      <c r="V35" s="227"/>
      <c r="W35" s="227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3"/>
      <c r="AK35" s="223"/>
      <c r="AL35" s="223"/>
      <c r="AM35" s="224"/>
    </row>
    <row r="36" spans="1:39" ht="12" customHeight="1">
      <c r="A36" s="226">
        <v>25</v>
      </c>
      <c r="B36" s="227"/>
      <c r="C36" s="227"/>
      <c r="D36" s="227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7"/>
      <c r="U36" s="227">
        <f t="shared" si="0"/>
        <v>85</v>
      </c>
      <c r="V36" s="227"/>
      <c r="W36" s="227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3"/>
      <c r="AK36" s="223"/>
      <c r="AL36" s="223"/>
      <c r="AM36" s="224"/>
    </row>
    <row r="37" spans="1:39" ht="12" customHeight="1">
      <c r="A37" s="226">
        <v>26</v>
      </c>
      <c r="B37" s="227"/>
      <c r="C37" s="227"/>
      <c r="D37" s="227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7"/>
      <c r="U37" s="227">
        <f t="shared" si="0"/>
        <v>86</v>
      </c>
      <c r="V37" s="227"/>
      <c r="W37" s="227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3"/>
      <c r="AK37" s="223"/>
      <c r="AL37" s="223"/>
      <c r="AM37" s="224"/>
    </row>
    <row r="38" spans="1:39" ht="12" customHeight="1">
      <c r="A38" s="226">
        <v>27</v>
      </c>
      <c r="B38" s="227"/>
      <c r="C38" s="227"/>
      <c r="D38" s="227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140"/>
      <c r="U38" s="227">
        <f t="shared" si="0"/>
        <v>87</v>
      </c>
      <c r="V38" s="227"/>
      <c r="W38" s="227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3"/>
      <c r="AK38" s="223"/>
      <c r="AL38" s="223"/>
      <c r="AM38" s="224"/>
    </row>
    <row r="39" spans="1:39" ht="12" customHeight="1">
      <c r="A39" s="226">
        <v>28</v>
      </c>
      <c r="B39" s="227"/>
      <c r="C39" s="227"/>
      <c r="D39" s="227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141"/>
      <c r="U39" s="227">
        <f t="shared" si="0"/>
        <v>88</v>
      </c>
      <c r="V39" s="227"/>
      <c r="W39" s="227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28"/>
      <c r="AI39" s="228"/>
      <c r="AJ39" s="223"/>
      <c r="AK39" s="223"/>
      <c r="AL39" s="223"/>
      <c r="AM39" s="224"/>
    </row>
    <row r="40" spans="1:39" ht="12" customHeight="1">
      <c r="A40" s="226">
        <v>29</v>
      </c>
      <c r="B40" s="227"/>
      <c r="C40" s="227"/>
      <c r="D40" s="227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141"/>
      <c r="U40" s="227">
        <f t="shared" si="0"/>
        <v>89</v>
      </c>
      <c r="V40" s="227"/>
      <c r="W40" s="227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3"/>
      <c r="AK40" s="223"/>
      <c r="AL40" s="223"/>
      <c r="AM40" s="224"/>
    </row>
    <row r="41" spans="1:39" ht="12" customHeight="1">
      <c r="A41" s="226">
        <v>30</v>
      </c>
      <c r="B41" s="227"/>
      <c r="C41" s="227"/>
      <c r="D41" s="227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141"/>
      <c r="U41" s="227">
        <f t="shared" si="0"/>
        <v>90</v>
      </c>
      <c r="V41" s="227"/>
      <c r="W41" s="227"/>
      <c r="X41" s="228"/>
      <c r="Y41" s="228"/>
      <c r="Z41" s="228"/>
      <c r="AA41" s="228"/>
      <c r="AB41" s="228"/>
      <c r="AC41" s="228"/>
      <c r="AD41" s="228"/>
      <c r="AE41" s="228"/>
      <c r="AF41" s="228"/>
      <c r="AG41" s="228"/>
      <c r="AH41" s="228"/>
      <c r="AI41" s="228"/>
      <c r="AJ41" s="223"/>
      <c r="AK41" s="223"/>
      <c r="AL41" s="223"/>
      <c r="AM41" s="224"/>
    </row>
    <row r="42" spans="1:39" ht="12" customHeight="1">
      <c r="A42" s="226">
        <v>31</v>
      </c>
      <c r="B42" s="227"/>
      <c r="C42" s="227"/>
      <c r="D42" s="227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8"/>
      <c r="T42" s="141"/>
      <c r="U42" s="227">
        <f t="shared" si="0"/>
        <v>91</v>
      </c>
      <c r="V42" s="227"/>
      <c r="W42" s="227"/>
      <c r="X42" s="228"/>
      <c r="Y42" s="228"/>
      <c r="Z42" s="228"/>
      <c r="AA42" s="228"/>
      <c r="AB42" s="228"/>
      <c r="AC42" s="228"/>
      <c r="AD42" s="228"/>
      <c r="AE42" s="228"/>
      <c r="AF42" s="228"/>
      <c r="AG42" s="228"/>
      <c r="AH42" s="228"/>
      <c r="AI42" s="228"/>
      <c r="AJ42" s="223"/>
      <c r="AK42" s="223"/>
      <c r="AL42" s="223"/>
      <c r="AM42" s="224"/>
    </row>
    <row r="43" spans="1:39" ht="12" customHeight="1">
      <c r="A43" s="226">
        <v>32</v>
      </c>
      <c r="B43" s="227"/>
      <c r="C43" s="227"/>
      <c r="D43" s="227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141"/>
      <c r="U43" s="227">
        <f t="shared" si="0"/>
        <v>92</v>
      </c>
      <c r="V43" s="227"/>
      <c r="W43" s="227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3"/>
      <c r="AK43" s="223"/>
      <c r="AL43" s="223"/>
      <c r="AM43" s="224"/>
    </row>
    <row r="44" spans="1:39" ht="12" customHeight="1">
      <c r="A44" s="226">
        <v>33</v>
      </c>
      <c r="B44" s="227"/>
      <c r="C44" s="227"/>
      <c r="D44" s="227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141"/>
      <c r="U44" s="227">
        <f t="shared" si="0"/>
        <v>93</v>
      </c>
      <c r="V44" s="227"/>
      <c r="W44" s="227"/>
      <c r="X44" s="228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3"/>
      <c r="AK44" s="223"/>
      <c r="AL44" s="223"/>
      <c r="AM44" s="224"/>
    </row>
    <row r="45" spans="1:39" ht="12" customHeight="1">
      <c r="A45" s="226">
        <v>34</v>
      </c>
      <c r="B45" s="227"/>
      <c r="C45" s="227"/>
      <c r="D45" s="227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141"/>
      <c r="U45" s="227">
        <f t="shared" si="0"/>
        <v>94</v>
      </c>
      <c r="V45" s="227"/>
      <c r="W45" s="227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3"/>
      <c r="AK45" s="223"/>
      <c r="AL45" s="223"/>
      <c r="AM45" s="224"/>
    </row>
    <row r="46" spans="1:39" ht="12" customHeight="1">
      <c r="A46" s="226">
        <v>35</v>
      </c>
      <c r="B46" s="227"/>
      <c r="C46" s="227"/>
      <c r="D46" s="227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141"/>
      <c r="U46" s="227">
        <f t="shared" si="0"/>
        <v>95</v>
      </c>
      <c r="V46" s="227"/>
      <c r="W46" s="227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3"/>
      <c r="AK46" s="223"/>
      <c r="AL46" s="223"/>
      <c r="AM46" s="224"/>
    </row>
    <row r="47" spans="1:39" ht="12" customHeight="1">
      <c r="A47" s="226">
        <v>36</v>
      </c>
      <c r="B47" s="227"/>
      <c r="C47" s="227"/>
      <c r="D47" s="227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141"/>
      <c r="U47" s="227">
        <f t="shared" si="0"/>
        <v>96</v>
      </c>
      <c r="V47" s="227"/>
      <c r="W47" s="227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3"/>
      <c r="AK47" s="223"/>
      <c r="AL47" s="223"/>
      <c r="AM47" s="224"/>
    </row>
    <row r="48" spans="1:39" ht="12" customHeight="1">
      <c r="A48" s="226">
        <v>37</v>
      </c>
      <c r="B48" s="227"/>
      <c r="C48" s="227"/>
      <c r="D48" s="227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141"/>
      <c r="U48" s="227">
        <f t="shared" si="0"/>
        <v>97</v>
      </c>
      <c r="V48" s="227"/>
      <c r="W48" s="227"/>
      <c r="X48" s="228"/>
      <c r="Y48" s="228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  <c r="AJ48" s="223"/>
      <c r="AK48" s="223"/>
      <c r="AL48" s="223"/>
      <c r="AM48" s="224"/>
    </row>
    <row r="49" spans="1:39" ht="12" customHeight="1">
      <c r="A49" s="226">
        <v>38</v>
      </c>
      <c r="B49" s="227"/>
      <c r="C49" s="227"/>
      <c r="D49" s="227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141"/>
      <c r="U49" s="227">
        <f t="shared" si="0"/>
        <v>98</v>
      </c>
      <c r="V49" s="227"/>
      <c r="W49" s="227"/>
      <c r="X49" s="228"/>
      <c r="Y49" s="228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223"/>
      <c r="AK49" s="223"/>
      <c r="AL49" s="223"/>
      <c r="AM49" s="224"/>
    </row>
    <row r="50" spans="1:39" ht="12" customHeight="1">
      <c r="A50" s="226">
        <v>39</v>
      </c>
      <c r="B50" s="227"/>
      <c r="C50" s="227"/>
      <c r="D50" s="227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141"/>
      <c r="U50" s="227">
        <f t="shared" si="0"/>
        <v>99</v>
      </c>
      <c r="V50" s="227"/>
      <c r="W50" s="227"/>
      <c r="X50" s="228"/>
      <c r="Y50" s="228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223"/>
      <c r="AK50" s="223"/>
      <c r="AL50" s="223"/>
      <c r="AM50" s="224"/>
    </row>
    <row r="51" spans="1:39" ht="12" customHeight="1">
      <c r="A51" s="226">
        <v>40</v>
      </c>
      <c r="B51" s="227"/>
      <c r="C51" s="227"/>
      <c r="D51" s="227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141"/>
      <c r="U51" s="227">
        <f t="shared" si="0"/>
        <v>100</v>
      </c>
      <c r="V51" s="227"/>
      <c r="W51" s="227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3"/>
      <c r="AK51" s="223"/>
      <c r="AL51" s="223"/>
      <c r="AM51" s="224"/>
    </row>
    <row r="52" spans="1:39" ht="12" customHeight="1">
      <c r="A52" s="226">
        <v>41</v>
      </c>
      <c r="B52" s="227"/>
      <c r="C52" s="227"/>
      <c r="D52" s="227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141"/>
      <c r="U52" s="227">
        <f t="shared" si="0"/>
        <v>101</v>
      </c>
      <c r="V52" s="227"/>
      <c r="W52" s="227"/>
      <c r="X52" s="228"/>
      <c r="Y52" s="228"/>
      <c r="Z52" s="228"/>
      <c r="AA52" s="228"/>
      <c r="AB52" s="228"/>
      <c r="AC52" s="228"/>
      <c r="AD52" s="228"/>
      <c r="AE52" s="228"/>
      <c r="AF52" s="228"/>
      <c r="AG52" s="228"/>
      <c r="AH52" s="228"/>
      <c r="AI52" s="228"/>
      <c r="AJ52" s="223"/>
      <c r="AK52" s="223"/>
      <c r="AL52" s="223"/>
      <c r="AM52" s="224"/>
    </row>
    <row r="53" spans="1:39" ht="12" customHeight="1">
      <c r="A53" s="226">
        <v>42</v>
      </c>
      <c r="B53" s="227"/>
      <c r="C53" s="227"/>
      <c r="D53" s="227"/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28"/>
      <c r="P53" s="228"/>
      <c r="Q53" s="228"/>
      <c r="R53" s="228"/>
      <c r="S53" s="228"/>
      <c r="T53" s="141"/>
      <c r="U53" s="227">
        <f t="shared" si="0"/>
        <v>102</v>
      </c>
      <c r="V53" s="227"/>
      <c r="W53" s="227"/>
      <c r="X53" s="228"/>
      <c r="Y53" s="228"/>
      <c r="Z53" s="228"/>
      <c r="AA53" s="228"/>
      <c r="AB53" s="228"/>
      <c r="AC53" s="228"/>
      <c r="AD53" s="228"/>
      <c r="AE53" s="228"/>
      <c r="AF53" s="228"/>
      <c r="AG53" s="228"/>
      <c r="AH53" s="228"/>
      <c r="AI53" s="228"/>
      <c r="AJ53" s="223"/>
      <c r="AK53" s="223"/>
      <c r="AL53" s="223"/>
      <c r="AM53" s="224"/>
    </row>
    <row r="54" spans="1:39" ht="12" customHeight="1">
      <c r="A54" s="226">
        <v>43</v>
      </c>
      <c r="B54" s="227"/>
      <c r="C54" s="227"/>
      <c r="D54" s="227"/>
      <c r="E54" s="228"/>
      <c r="F54" s="228"/>
      <c r="G54" s="228"/>
      <c r="H54" s="228"/>
      <c r="I54" s="228"/>
      <c r="J54" s="228"/>
      <c r="K54" s="228"/>
      <c r="L54" s="228"/>
      <c r="M54" s="228"/>
      <c r="N54" s="228"/>
      <c r="O54" s="228"/>
      <c r="P54" s="228"/>
      <c r="Q54" s="228"/>
      <c r="R54" s="228"/>
      <c r="S54" s="228"/>
      <c r="T54" s="141"/>
      <c r="U54" s="227">
        <f t="shared" si="0"/>
        <v>103</v>
      </c>
      <c r="V54" s="227"/>
      <c r="W54" s="227"/>
      <c r="X54" s="228"/>
      <c r="Y54" s="228"/>
      <c r="Z54" s="228"/>
      <c r="AA54" s="228"/>
      <c r="AB54" s="228"/>
      <c r="AC54" s="228"/>
      <c r="AD54" s="228"/>
      <c r="AE54" s="228"/>
      <c r="AF54" s="228"/>
      <c r="AG54" s="228"/>
      <c r="AH54" s="228"/>
      <c r="AI54" s="228"/>
      <c r="AJ54" s="223"/>
      <c r="AK54" s="223"/>
      <c r="AL54" s="223"/>
      <c r="AM54" s="224"/>
    </row>
    <row r="55" spans="1:39" ht="12" customHeight="1">
      <c r="A55" s="226">
        <v>44</v>
      </c>
      <c r="B55" s="227"/>
      <c r="C55" s="227"/>
      <c r="D55" s="227"/>
      <c r="E55" s="228"/>
      <c r="F55" s="228"/>
      <c r="G55" s="228"/>
      <c r="H55" s="228"/>
      <c r="I55" s="228"/>
      <c r="J55" s="228"/>
      <c r="K55" s="228"/>
      <c r="L55" s="228"/>
      <c r="M55" s="228"/>
      <c r="N55" s="228"/>
      <c r="O55" s="228"/>
      <c r="P55" s="228"/>
      <c r="Q55" s="228"/>
      <c r="R55" s="228"/>
      <c r="S55" s="228"/>
      <c r="T55" s="141"/>
      <c r="U55" s="227">
        <f t="shared" si="0"/>
        <v>104</v>
      </c>
      <c r="V55" s="227"/>
      <c r="W55" s="227"/>
      <c r="X55" s="228"/>
      <c r="Y55" s="228"/>
      <c r="Z55" s="228"/>
      <c r="AA55" s="228"/>
      <c r="AB55" s="228"/>
      <c r="AC55" s="228"/>
      <c r="AD55" s="228"/>
      <c r="AE55" s="228"/>
      <c r="AF55" s="228"/>
      <c r="AG55" s="228"/>
      <c r="AH55" s="228"/>
      <c r="AI55" s="228"/>
      <c r="AJ55" s="223"/>
      <c r="AK55" s="223"/>
      <c r="AL55" s="223"/>
      <c r="AM55" s="224"/>
    </row>
    <row r="56" spans="1:39" ht="12" customHeight="1">
      <c r="A56" s="226">
        <v>45</v>
      </c>
      <c r="B56" s="227"/>
      <c r="C56" s="227"/>
      <c r="D56" s="227"/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28"/>
      <c r="P56" s="228"/>
      <c r="Q56" s="228"/>
      <c r="R56" s="228"/>
      <c r="S56" s="228"/>
      <c r="T56" s="141"/>
      <c r="U56" s="227">
        <f t="shared" si="0"/>
        <v>105</v>
      </c>
      <c r="V56" s="227"/>
      <c r="W56" s="227"/>
      <c r="X56" s="228"/>
      <c r="Y56" s="228"/>
      <c r="Z56" s="228"/>
      <c r="AA56" s="228"/>
      <c r="AB56" s="228"/>
      <c r="AC56" s="228"/>
      <c r="AD56" s="228"/>
      <c r="AE56" s="228"/>
      <c r="AF56" s="228"/>
      <c r="AG56" s="228"/>
      <c r="AH56" s="228"/>
      <c r="AI56" s="228"/>
      <c r="AJ56" s="223"/>
      <c r="AK56" s="223"/>
      <c r="AL56" s="223"/>
      <c r="AM56" s="224"/>
    </row>
    <row r="57" spans="1:39" ht="12" customHeight="1">
      <c r="A57" s="226">
        <v>46</v>
      </c>
      <c r="B57" s="227"/>
      <c r="C57" s="227"/>
      <c r="D57" s="227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141"/>
      <c r="U57" s="227">
        <f t="shared" si="0"/>
        <v>106</v>
      </c>
      <c r="V57" s="227"/>
      <c r="W57" s="227"/>
      <c r="X57" s="228"/>
      <c r="Y57" s="228"/>
      <c r="Z57" s="228"/>
      <c r="AA57" s="228"/>
      <c r="AB57" s="228"/>
      <c r="AC57" s="228"/>
      <c r="AD57" s="228"/>
      <c r="AE57" s="228"/>
      <c r="AF57" s="228"/>
      <c r="AG57" s="228"/>
      <c r="AH57" s="228"/>
      <c r="AI57" s="228"/>
      <c r="AJ57" s="223"/>
      <c r="AK57" s="223"/>
      <c r="AL57" s="223"/>
      <c r="AM57" s="224"/>
    </row>
    <row r="58" spans="1:39" ht="12" customHeight="1">
      <c r="A58" s="226">
        <v>47</v>
      </c>
      <c r="B58" s="227"/>
      <c r="C58" s="227"/>
      <c r="D58" s="227"/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8"/>
      <c r="R58" s="228"/>
      <c r="S58" s="228"/>
      <c r="T58" s="141"/>
      <c r="U58" s="227">
        <f t="shared" si="0"/>
        <v>107</v>
      </c>
      <c r="V58" s="227"/>
      <c r="W58" s="227"/>
      <c r="X58" s="228"/>
      <c r="Y58" s="228"/>
      <c r="Z58" s="228"/>
      <c r="AA58" s="228"/>
      <c r="AB58" s="228"/>
      <c r="AC58" s="228"/>
      <c r="AD58" s="228"/>
      <c r="AE58" s="228"/>
      <c r="AF58" s="228"/>
      <c r="AG58" s="228"/>
      <c r="AH58" s="228"/>
      <c r="AI58" s="228"/>
      <c r="AJ58" s="223"/>
      <c r="AK58" s="223"/>
      <c r="AL58" s="223"/>
      <c r="AM58" s="224"/>
    </row>
    <row r="59" spans="1:39" ht="12" customHeight="1">
      <c r="A59" s="226">
        <v>48</v>
      </c>
      <c r="B59" s="227"/>
      <c r="C59" s="227"/>
      <c r="D59" s="227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Q59" s="228"/>
      <c r="R59" s="228"/>
      <c r="S59" s="228"/>
      <c r="T59" s="141"/>
      <c r="U59" s="227">
        <f t="shared" si="0"/>
        <v>108</v>
      </c>
      <c r="V59" s="227"/>
      <c r="W59" s="227"/>
      <c r="X59" s="228"/>
      <c r="Y59" s="228"/>
      <c r="Z59" s="228"/>
      <c r="AA59" s="228"/>
      <c r="AB59" s="228"/>
      <c r="AC59" s="228"/>
      <c r="AD59" s="228"/>
      <c r="AE59" s="228"/>
      <c r="AF59" s="228"/>
      <c r="AG59" s="228"/>
      <c r="AH59" s="228"/>
      <c r="AI59" s="228"/>
      <c r="AJ59" s="223"/>
      <c r="AK59" s="223"/>
      <c r="AL59" s="223"/>
      <c r="AM59" s="224"/>
    </row>
    <row r="60" spans="1:39" ht="12" customHeight="1">
      <c r="A60" s="226">
        <v>49</v>
      </c>
      <c r="B60" s="227"/>
      <c r="C60" s="227"/>
      <c r="D60" s="227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141"/>
      <c r="U60" s="227">
        <f t="shared" si="0"/>
        <v>109</v>
      </c>
      <c r="V60" s="227"/>
      <c r="W60" s="227"/>
      <c r="X60" s="228"/>
      <c r="Y60" s="228"/>
      <c r="Z60" s="228"/>
      <c r="AA60" s="228"/>
      <c r="AB60" s="228"/>
      <c r="AC60" s="228"/>
      <c r="AD60" s="228"/>
      <c r="AE60" s="228"/>
      <c r="AF60" s="228"/>
      <c r="AG60" s="228"/>
      <c r="AH60" s="228"/>
      <c r="AI60" s="228"/>
      <c r="AJ60" s="223"/>
      <c r="AK60" s="223"/>
      <c r="AL60" s="223"/>
      <c r="AM60" s="224"/>
    </row>
    <row r="61" spans="1:39" ht="12" customHeight="1">
      <c r="A61" s="226">
        <v>50</v>
      </c>
      <c r="B61" s="227"/>
      <c r="C61" s="227"/>
      <c r="D61" s="227"/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141"/>
      <c r="U61" s="227">
        <f t="shared" si="0"/>
        <v>110</v>
      </c>
      <c r="V61" s="227"/>
      <c r="W61" s="227"/>
      <c r="X61" s="228"/>
      <c r="Y61" s="228"/>
      <c r="Z61" s="228"/>
      <c r="AA61" s="228"/>
      <c r="AB61" s="228"/>
      <c r="AC61" s="228"/>
      <c r="AD61" s="228"/>
      <c r="AE61" s="228"/>
      <c r="AF61" s="228"/>
      <c r="AG61" s="228"/>
      <c r="AH61" s="228"/>
      <c r="AI61" s="228"/>
      <c r="AJ61" s="223"/>
      <c r="AK61" s="223"/>
      <c r="AL61" s="223"/>
      <c r="AM61" s="224"/>
    </row>
    <row r="62" spans="1:39" ht="12" customHeight="1">
      <c r="A62" s="226">
        <v>51</v>
      </c>
      <c r="B62" s="227"/>
      <c r="C62" s="227"/>
      <c r="D62" s="227"/>
      <c r="E62" s="228"/>
      <c r="F62" s="228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141"/>
      <c r="U62" s="227">
        <f t="shared" si="0"/>
        <v>111</v>
      </c>
      <c r="V62" s="227"/>
      <c r="W62" s="227"/>
      <c r="X62" s="228"/>
      <c r="Y62" s="228"/>
      <c r="Z62" s="228"/>
      <c r="AA62" s="228"/>
      <c r="AB62" s="228"/>
      <c r="AC62" s="228"/>
      <c r="AD62" s="228"/>
      <c r="AE62" s="228"/>
      <c r="AF62" s="228"/>
      <c r="AG62" s="228"/>
      <c r="AH62" s="228"/>
      <c r="AI62" s="228"/>
      <c r="AJ62" s="223"/>
      <c r="AK62" s="223"/>
      <c r="AL62" s="223"/>
      <c r="AM62" s="224"/>
    </row>
    <row r="63" spans="1:39" ht="12" customHeight="1">
      <c r="A63" s="226">
        <v>52</v>
      </c>
      <c r="B63" s="227"/>
      <c r="C63" s="227"/>
      <c r="D63" s="227"/>
      <c r="E63" s="228"/>
      <c r="F63" s="228"/>
      <c r="G63" s="228"/>
      <c r="H63" s="228"/>
      <c r="I63" s="228"/>
      <c r="J63" s="228"/>
      <c r="K63" s="228"/>
      <c r="L63" s="228"/>
      <c r="M63" s="228"/>
      <c r="N63" s="228"/>
      <c r="O63" s="228"/>
      <c r="P63" s="228"/>
      <c r="Q63" s="228"/>
      <c r="R63" s="228"/>
      <c r="S63" s="228"/>
      <c r="T63" s="141"/>
      <c r="U63" s="227">
        <f t="shared" si="0"/>
        <v>112</v>
      </c>
      <c r="V63" s="227"/>
      <c r="W63" s="227"/>
      <c r="X63" s="228"/>
      <c r="Y63" s="228"/>
      <c r="Z63" s="228"/>
      <c r="AA63" s="228"/>
      <c r="AB63" s="228"/>
      <c r="AC63" s="228"/>
      <c r="AD63" s="228"/>
      <c r="AE63" s="228"/>
      <c r="AF63" s="228"/>
      <c r="AG63" s="228"/>
      <c r="AH63" s="228"/>
      <c r="AI63" s="228"/>
      <c r="AJ63" s="223"/>
      <c r="AK63" s="223"/>
      <c r="AL63" s="223"/>
      <c r="AM63" s="224"/>
    </row>
    <row r="64" spans="1:39" ht="12" customHeight="1">
      <c r="A64" s="226">
        <v>53</v>
      </c>
      <c r="B64" s="227"/>
      <c r="C64" s="227"/>
      <c r="D64" s="227"/>
      <c r="E64" s="228"/>
      <c r="F64" s="228"/>
      <c r="G64" s="228"/>
      <c r="H64" s="228"/>
      <c r="I64" s="228"/>
      <c r="J64" s="228"/>
      <c r="K64" s="228"/>
      <c r="L64" s="228"/>
      <c r="M64" s="228"/>
      <c r="N64" s="228"/>
      <c r="O64" s="228"/>
      <c r="P64" s="228"/>
      <c r="Q64" s="228"/>
      <c r="R64" s="228"/>
      <c r="S64" s="228"/>
      <c r="T64" s="141"/>
      <c r="U64" s="227">
        <f t="shared" si="0"/>
        <v>113</v>
      </c>
      <c r="V64" s="227"/>
      <c r="W64" s="227"/>
      <c r="X64" s="228"/>
      <c r="Y64" s="228"/>
      <c r="Z64" s="228"/>
      <c r="AA64" s="228"/>
      <c r="AB64" s="228"/>
      <c r="AC64" s="228"/>
      <c r="AD64" s="228"/>
      <c r="AE64" s="228"/>
      <c r="AF64" s="228"/>
      <c r="AG64" s="228"/>
      <c r="AH64" s="228"/>
      <c r="AI64" s="228"/>
      <c r="AJ64" s="223"/>
      <c r="AK64" s="223"/>
      <c r="AL64" s="223"/>
      <c r="AM64" s="224"/>
    </row>
    <row r="65" spans="1:39" ht="12" customHeight="1">
      <c r="A65" s="226">
        <v>54</v>
      </c>
      <c r="B65" s="227"/>
      <c r="C65" s="227"/>
      <c r="D65" s="227"/>
      <c r="E65" s="228"/>
      <c r="F65" s="228"/>
      <c r="G65" s="228"/>
      <c r="H65" s="228"/>
      <c r="I65" s="228"/>
      <c r="J65" s="228"/>
      <c r="K65" s="228"/>
      <c r="L65" s="228"/>
      <c r="M65" s="228"/>
      <c r="N65" s="228"/>
      <c r="O65" s="228"/>
      <c r="P65" s="228"/>
      <c r="Q65" s="228"/>
      <c r="R65" s="228"/>
      <c r="S65" s="228"/>
      <c r="T65" s="141"/>
      <c r="U65" s="227">
        <f t="shared" si="0"/>
        <v>114</v>
      </c>
      <c r="V65" s="227"/>
      <c r="W65" s="227"/>
      <c r="X65" s="228"/>
      <c r="Y65" s="228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  <c r="AJ65" s="223"/>
      <c r="AK65" s="223"/>
      <c r="AL65" s="223"/>
      <c r="AM65" s="224"/>
    </row>
    <row r="66" spans="1:39" ht="12" customHeight="1">
      <c r="A66" s="226">
        <v>55</v>
      </c>
      <c r="B66" s="227"/>
      <c r="C66" s="227"/>
      <c r="D66" s="227"/>
      <c r="E66" s="228"/>
      <c r="F66" s="228"/>
      <c r="G66" s="228"/>
      <c r="H66" s="228"/>
      <c r="I66" s="228"/>
      <c r="J66" s="228"/>
      <c r="K66" s="228"/>
      <c r="L66" s="228"/>
      <c r="M66" s="228"/>
      <c r="N66" s="228"/>
      <c r="O66" s="228"/>
      <c r="P66" s="228"/>
      <c r="Q66" s="228"/>
      <c r="R66" s="228"/>
      <c r="S66" s="228"/>
      <c r="T66" s="141"/>
      <c r="U66" s="227">
        <f t="shared" si="0"/>
        <v>115</v>
      </c>
      <c r="V66" s="227"/>
      <c r="W66" s="227"/>
      <c r="X66" s="228"/>
      <c r="Y66" s="228"/>
      <c r="Z66" s="228"/>
      <c r="AA66" s="228"/>
      <c r="AB66" s="228"/>
      <c r="AC66" s="228"/>
      <c r="AD66" s="228"/>
      <c r="AE66" s="228"/>
      <c r="AF66" s="228"/>
      <c r="AG66" s="228"/>
      <c r="AH66" s="228"/>
      <c r="AI66" s="228"/>
      <c r="AJ66" s="223"/>
      <c r="AK66" s="223"/>
      <c r="AL66" s="223"/>
      <c r="AM66" s="224"/>
    </row>
    <row r="67" spans="1:39" ht="12" customHeight="1">
      <c r="A67" s="226">
        <v>56</v>
      </c>
      <c r="B67" s="227"/>
      <c r="C67" s="227"/>
      <c r="D67" s="227"/>
      <c r="E67" s="228"/>
      <c r="F67" s="228"/>
      <c r="G67" s="228"/>
      <c r="H67" s="228"/>
      <c r="I67" s="228"/>
      <c r="J67" s="228"/>
      <c r="K67" s="228"/>
      <c r="L67" s="228"/>
      <c r="M67" s="228"/>
      <c r="N67" s="228"/>
      <c r="O67" s="228"/>
      <c r="P67" s="228"/>
      <c r="Q67" s="228"/>
      <c r="R67" s="228"/>
      <c r="S67" s="228"/>
      <c r="T67" s="141"/>
      <c r="U67" s="227">
        <f t="shared" si="0"/>
        <v>116</v>
      </c>
      <c r="V67" s="227"/>
      <c r="W67" s="227"/>
      <c r="X67" s="228"/>
      <c r="Y67" s="228"/>
      <c r="Z67" s="228"/>
      <c r="AA67" s="228"/>
      <c r="AB67" s="228"/>
      <c r="AC67" s="228"/>
      <c r="AD67" s="228"/>
      <c r="AE67" s="228"/>
      <c r="AF67" s="228"/>
      <c r="AG67" s="228"/>
      <c r="AH67" s="228"/>
      <c r="AI67" s="228"/>
      <c r="AJ67" s="223"/>
      <c r="AK67" s="223"/>
      <c r="AL67" s="223"/>
      <c r="AM67" s="224"/>
    </row>
    <row r="68" spans="1:39" ht="12" customHeight="1">
      <c r="A68" s="226">
        <v>57</v>
      </c>
      <c r="B68" s="227"/>
      <c r="C68" s="227"/>
      <c r="D68" s="227"/>
      <c r="E68" s="228"/>
      <c r="F68" s="228"/>
      <c r="G68" s="228"/>
      <c r="H68" s="228"/>
      <c r="I68" s="228"/>
      <c r="J68" s="228"/>
      <c r="K68" s="228"/>
      <c r="L68" s="228"/>
      <c r="M68" s="228"/>
      <c r="N68" s="228"/>
      <c r="O68" s="228"/>
      <c r="P68" s="228"/>
      <c r="Q68" s="228"/>
      <c r="R68" s="228"/>
      <c r="S68" s="228"/>
      <c r="T68" s="141"/>
      <c r="U68" s="227">
        <f t="shared" si="0"/>
        <v>117</v>
      </c>
      <c r="V68" s="227"/>
      <c r="W68" s="227"/>
      <c r="X68" s="228"/>
      <c r="Y68" s="228"/>
      <c r="Z68" s="228"/>
      <c r="AA68" s="228"/>
      <c r="AB68" s="228"/>
      <c r="AC68" s="228"/>
      <c r="AD68" s="228"/>
      <c r="AE68" s="228"/>
      <c r="AF68" s="228"/>
      <c r="AG68" s="228"/>
      <c r="AH68" s="228"/>
      <c r="AI68" s="228"/>
      <c r="AJ68" s="223"/>
      <c r="AK68" s="223"/>
      <c r="AL68" s="223"/>
      <c r="AM68" s="224"/>
    </row>
    <row r="69" spans="1:39" ht="12" customHeight="1">
      <c r="A69" s="226">
        <v>58</v>
      </c>
      <c r="B69" s="227"/>
      <c r="C69" s="227"/>
      <c r="D69" s="227"/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28"/>
      <c r="P69" s="228"/>
      <c r="Q69" s="228"/>
      <c r="R69" s="228"/>
      <c r="S69" s="228"/>
      <c r="T69" s="141"/>
      <c r="U69" s="227">
        <f t="shared" si="0"/>
        <v>118</v>
      </c>
      <c r="V69" s="227"/>
      <c r="W69" s="227"/>
      <c r="X69" s="228"/>
      <c r="Y69" s="228"/>
      <c r="Z69" s="228"/>
      <c r="AA69" s="228"/>
      <c r="AB69" s="228"/>
      <c r="AC69" s="228"/>
      <c r="AD69" s="228"/>
      <c r="AE69" s="228"/>
      <c r="AF69" s="228"/>
      <c r="AG69" s="228"/>
      <c r="AH69" s="228"/>
      <c r="AI69" s="228"/>
      <c r="AJ69" s="223"/>
      <c r="AK69" s="223"/>
      <c r="AL69" s="223"/>
      <c r="AM69" s="224"/>
    </row>
    <row r="70" spans="1:39" ht="12" customHeight="1">
      <c r="A70" s="226">
        <v>59</v>
      </c>
      <c r="B70" s="227"/>
      <c r="C70" s="227"/>
      <c r="D70" s="227"/>
      <c r="E70" s="228"/>
      <c r="F70" s="228"/>
      <c r="G70" s="228"/>
      <c r="H70" s="228"/>
      <c r="I70" s="228"/>
      <c r="J70" s="228"/>
      <c r="K70" s="228"/>
      <c r="L70" s="228"/>
      <c r="M70" s="228"/>
      <c r="N70" s="228"/>
      <c r="O70" s="228"/>
      <c r="P70" s="228"/>
      <c r="Q70" s="228"/>
      <c r="R70" s="228"/>
      <c r="S70" s="228"/>
      <c r="T70" s="141"/>
      <c r="U70" s="227">
        <f t="shared" si="0"/>
        <v>119</v>
      </c>
      <c r="V70" s="227"/>
      <c r="W70" s="227"/>
      <c r="X70" s="228"/>
      <c r="Y70" s="228"/>
      <c r="Z70" s="228"/>
      <c r="AA70" s="228"/>
      <c r="AB70" s="228"/>
      <c r="AC70" s="228"/>
      <c r="AD70" s="228"/>
      <c r="AE70" s="228"/>
      <c r="AF70" s="228"/>
      <c r="AG70" s="228"/>
      <c r="AH70" s="228"/>
      <c r="AI70" s="228"/>
      <c r="AJ70" s="223"/>
      <c r="AK70" s="223"/>
      <c r="AL70" s="223"/>
      <c r="AM70" s="224"/>
    </row>
    <row r="71" spans="1:39" ht="12" customHeight="1">
      <c r="A71" s="226">
        <v>60</v>
      </c>
      <c r="B71" s="227"/>
      <c r="C71" s="227"/>
      <c r="D71" s="227"/>
      <c r="E71" s="228"/>
      <c r="F71" s="228"/>
      <c r="G71" s="228"/>
      <c r="H71" s="228"/>
      <c r="I71" s="228"/>
      <c r="J71" s="228"/>
      <c r="K71" s="228"/>
      <c r="L71" s="228"/>
      <c r="M71" s="228"/>
      <c r="N71" s="228"/>
      <c r="O71" s="228"/>
      <c r="P71" s="228"/>
      <c r="Q71" s="228"/>
      <c r="R71" s="228"/>
      <c r="S71" s="228"/>
      <c r="T71" s="141"/>
      <c r="U71" s="227">
        <f t="shared" si="0"/>
        <v>120</v>
      </c>
      <c r="V71" s="227"/>
      <c r="W71" s="227"/>
      <c r="X71" s="228"/>
      <c r="Y71" s="228"/>
      <c r="Z71" s="228"/>
      <c r="AA71" s="228"/>
      <c r="AB71" s="228"/>
      <c r="AC71" s="228"/>
      <c r="AD71" s="228"/>
      <c r="AE71" s="228"/>
      <c r="AF71" s="228"/>
      <c r="AG71" s="228"/>
      <c r="AH71" s="228"/>
      <c r="AI71" s="228"/>
      <c r="AJ71" s="223"/>
      <c r="AK71" s="223"/>
      <c r="AL71" s="223"/>
      <c r="AM71" s="224"/>
    </row>
    <row r="72" spans="1:39">
      <c r="A72" s="19"/>
      <c r="AM72" s="11"/>
    </row>
    <row r="73" spans="1:39" ht="13.5" thickBot="1">
      <c r="A73" s="20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2"/>
    </row>
  </sheetData>
  <mergeCells count="755">
    <mergeCell ref="AC1:AM6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E69:G69"/>
    <mergeCell ref="E71:G71"/>
    <mergeCell ref="K69:M69"/>
    <mergeCell ref="K70:M70"/>
    <mergeCell ref="K71:M71"/>
    <mergeCell ref="H69:J69"/>
    <mergeCell ref="H70:J70"/>
    <mergeCell ref="H71:J71"/>
    <mergeCell ref="K1:AB3"/>
    <mergeCell ref="K4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E39:G39"/>
    <mergeCell ref="E38:G38"/>
    <mergeCell ref="Q38:S38"/>
    <mergeCell ref="Q39:S39"/>
    <mergeCell ref="AD71:AF71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56:G56"/>
    <mergeCell ref="E70:G70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A23:AC2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G13:AI13"/>
    <mergeCell ref="AG14:AI14"/>
    <mergeCell ref="H11:J11"/>
    <mergeCell ref="H12:J12"/>
    <mergeCell ref="H13:J13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H47:J47"/>
    <mergeCell ref="H48:J48"/>
    <mergeCell ref="H49:J49"/>
    <mergeCell ref="H50:J50"/>
    <mergeCell ref="H51:J51"/>
    <mergeCell ref="E66:G66"/>
    <mergeCell ref="E65:G65"/>
    <mergeCell ref="E68:G68"/>
    <mergeCell ref="E67:G67"/>
    <mergeCell ref="K68:M68"/>
    <mergeCell ref="H52:J52"/>
    <mergeCell ref="H53:J53"/>
    <mergeCell ref="H63:J63"/>
    <mergeCell ref="K62:M62"/>
    <mergeCell ref="H54:J54"/>
    <mergeCell ref="H55:J55"/>
    <mergeCell ref="H56:J56"/>
    <mergeCell ref="H57:J57"/>
    <mergeCell ref="H59:J59"/>
    <mergeCell ref="H60:J60"/>
    <mergeCell ref="H61:J61"/>
    <mergeCell ref="H62:J62"/>
    <mergeCell ref="H65:J65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N52:P52"/>
    <mergeCell ref="N53:P53"/>
    <mergeCell ref="N54:P54"/>
    <mergeCell ref="N55:P55"/>
    <mergeCell ref="N56:P5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27:AM27"/>
    <mergeCell ref="AJ28:AM28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D52:AF52"/>
    <mergeCell ref="AG58:AI58"/>
    <mergeCell ref="AG49:AI49"/>
    <mergeCell ref="AG50:AI50"/>
    <mergeCell ref="AG51:AI51"/>
    <mergeCell ref="AG52:AI52"/>
    <mergeCell ref="AG53:AI53"/>
    <mergeCell ref="AG67:AI67"/>
    <mergeCell ref="AG68:AI68"/>
    <mergeCell ref="AD53:AF53"/>
    <mergeCell ref="AD54:AF54"/>
    <mergeCell ref="AD55:AF55"/>
    <mergeCell ref="AD56:AF56"/>
    <mergeCell ref="AD57:AF57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61:AF61"/>
    <mergeCell ref="AD62:AF62"/>
    <mergeCell ref="AD63:AF63"/>
    <mergeCell ref="AG70:AI70"/>
    <mergeCell ref="AD66:AF66"/>
    <mergeCell ref="AD67:AF67"/>
    <mergeCell ref="AD68:AF68"/>
    <mergeCell ref="AD69:AF69"/>
    <mergeCell ref="AG69:AI69"/>
    <mergeCell ref="AD70:AF70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40:AC40"/>
    <mergeCell ref="AA27:AC27"/>
    <mergeCell ref="AA33:AC33"/>
    <mergeCell ref="AA28:AC28"/>
    <mergeCell ref="AA29:AC29"/>
    <mergeCell ref="AA34:AC34"/>
    <mergeCell ref="AA35:AC35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68:AC68"/>
    <mergeCell ref="AA69:AC69"/>
    <mergeCell ref="AA54:AC54"/>
    <mergeCell ref="AA55:AC55"/>
    <mergeCell ref="AA56:AC56"/>
    <mergeCell ref="AA57:AC57"/>
    <mergeCell ref="AA58:AC58"/>
    <mergeCell ref="AA70:AC70"/>
    <mergeCell ref="AA71:AC71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67:Z67"/>
    <mergeCell ref="X68:Z68"/>
    <mergeCell ref="X69:Z69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65:W65"/>
    <mergeCell ref="U66:W66"/>
    <mergeCell ref="U67:W67"/>
    <mergeCell ref="U68:W68"/>
    <mergeCell ref="U69:W69"/>
    <mergeCell ref="U70:W70"/>
    <mergeCell ref="U40:W40"/>
    <mergeCell ref="U41:W41"/>
    <mergeCell ref="U42:W42"/>
    <mergeCell ref="U45:W45"/>
    <mergeCell ref="U44:W44"/>
    <mergeCell ref="Q60:S60"/>
    <mergeCell ref="Q45:S45"/>
    <mergeCell ref="U63:W63"/>
    <mergeCell ref="U64:W64"/>
    <mergeCell ref="U58:W58"/>
    <mergeCell ref="U59:W59"/>
    <mergeCell ref="U60:W60"/>
    <mergeCell ref="U61:W61"/>
    <mergeCell ref="U62:W62"/>
    <mergeCell ref="Q61:S61"/>
    <mergeCell ref="Q62:S62"/>
    <mergeCell ref="Q63:S63"/>
    <mergeCell ref="Q64:S64"/>
    <mergeCell ref="Q46:S46"/>
    <mergeCell ref="Q47:S47"/>
    <mergeCell ref="Q48:S48"/>
    <mergeCell ref="Q49:S49"/>
    <mergeCell ref="Q50:S50"/>
    <mergeCell ref="Q51:S51"/>
    <mergeCell ref="Q71:S71"/>
    <mergeCell ref="U46:W46"/>
    <mergeCell ref="U47:W47"/>
    <mergeCell ref="U48:W48"/>
    <mergeCell ref="U49:W49"/>
    <mergeCell ref="U50:W50"/>
    <mergeCell ref="U71:W71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Q65:S65"/>
    <mergeCell ref="Q66:S66"/>
    <mergeCell ref="N45:P45"/>
    <mergeCell ref="N46:P46"/>
    <mergeCell ref="N47:P47"/>
    <mergeCell ref="N48:P48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N49:P49"/>
    <mergeCell ref="N50:P50"/>
    <mergeCell ref="K51:M51"/>
    <mergeCell ref="K52:M52"/>
    <mergeCell ref="K53:M53"/>
    <mergeCell ref="K54:M54"/>
    <mergeCell ref="K55:M55"/>
    <mergeCell ref="N51:P51"/>
    <mergeCell ref="K63:M63"/>
    <mergeCell ref="K64:M64"/>
    <mergeCell ref="K65:M65"/>
    <mergeCell ref="K66:M66"/>
    <mergeCell ref="K67:M67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32:P32"/>
    <mergeCell ref="N33:P33"/>
    <mergeCell ref="N38:P38"/>
    <mergeCell ref="N39:P39"/>
    <mergeCell ref="K38:M38"/>
    <mergeCell ref="K39:M39"/>
    <mergeCell ref="H44:J44"/>
    <mergeCell ref="H45:J45"/>
    <mergeCell ref="H46:J46"/>
    <mergeCell ref="N71:P71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56:M56"/>
    <mergeCell ref="K57:M57"/>
    <mergeCell ref="K58:M58"/>
    <mergeCell ref="K59:M59"/>
    <mergeCell ref="N62:P62"/>
    <mergeCell ref="N63:P63"/>
    <mergeCell ref="N69:P69"/>
    <mergeCell ref="N70:P70"/>
    <mergeCell ref="A47:D47"/>
    <mergeCell ref="A48:D48"/>
    <mergeCell ref="A49:D49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23:J23"/>
    <mergeCell ref="H24:J24"/>
    <mergeCell ref="H25:J25"/>
    <mergeCell ref="H26:J26"/>
    <mergeCell ref="H41:J41"/>
    <mergeCell ref="H42:J42"/>
    <mergeCell ref="H43:J43"/>
    <mergeCell ref="A70:D70"/>
    <mergeCell ref="A71:D71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8:D68"/>
    <mergeCell ref="A69:D69"/>
    <mergeCell ref="A66:D66"/>
    <mergeCell ref="A67:D67"/>
    <mergeCell ref="A11:D11"/>
    <mergeCell ref="A12:D12"/>
    <mergeCell ref="A13:D13"/>
    <mergeCell ref="AJ11:AM11"/>
    <mergeCell ref="AJ12:AM12"/>
    <mergeCell ref="AJ13:AM13"/>
    <mergeCell ref="AJ59:AM59"/>
    <mergeCell ref="AJ60:AM60"/>
    <mergeCell ref="AJ61:AM6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J71:AM7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</mergeCells>
  <printOptions horizontalCentered="1" gridLinesSet="0"/>
  <pageMargins left="0.23622047244094499" right="0.25" top="0.46" bottom="0.143700787" header="0" footer="0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75"/>
  <sheetViews>
    <sheetView showGridLines="0" view="pageBreakPreview" zoomScaleNormal="100" zoomScaleSheetLayoutView="100" workbookViewId="0">
      <selection activeCell="R33" sqref="R33:V34"/>
    </sheetView>
  </sheetViews>
  <sheetFormatPr defaultColWidth="9.140625"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61.5" customHeight="1">
      <c r="A1" s="253" t="s">
        <v>19</v>
      </c>
      <c r="B1" s="253"/>
      <c r="C1" s="254"/>
      <c r="D1" s="254"/>
      <c r="E1" s="254"/>
      <c r="F1" s="254"/>
      <c r="G1" s="254"/>
      <c r="H1" s="254"/>
      <c r="I1" s="254"/>
      <c r="J1" s="255"/>
      <c r="K1" s="142" t="str">
        <f>REVISION!K1</f>
        <v>نگهداشت و افزایش تولید میدان نفتی بینک
سطح الارض و ابنیه تحت الارض 
خرید مخازن ذخیره گاز ایستگاه تقویت فشار گاز بینک 
(قرارداد BK-HD-GCS-CO-0026_00 )</v>
      </c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4"/>
      <c r="AC1" s="262"/>
      <c r="AD1" s="263"/>
      <c r="AE1" s="263"/>
      <c r="AF1" s="263"/>
      <c r="AG1" s="263"/>
      <c r="AH1" s="263"/>
      <c r="AI1" s="263"/>
      <c r="AJ1" s="263"/>
      <c r="AK1" s="263"/>
      <c r="AL1" s="264"/>
      <c r="AM1" s="264"/>
      <c r="AN1" s="1"/>
    </row>
    <row r="2" spans="1:40" ht="15" customHeight="1">
      <c r="A2" s="256"/>
      <c r="B2" s="256"/>
      <c r="C2" s="257"/>
      <c r="D2" s="257"/>
      <c r="E2" s="257"/>
      <c r="F2" s="257"/>
      <c r="G2" s="257"/>
      <c r="H2" s="257"/>
      <c r="I2" s="257"/>
      <c r="J2" s="258"/>
      <c r="K2" s="145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7"/>
      <c r="AC2" s="265"/>
      <c r="AD2" s="266"/>
      <c r="AE2" s="266"/>
      <c r="AF2" s="266"/>
      <c r="AG2" s="266"/>
      <c r="AH2" s="266"/>
      <c r="AI2" s="266"/>
      <c r="AJ2" s="266"/>
      <c r="AK2" s="266"/>
      <c r="AL2" s="267"/>
      <c r="AM2" s="267"/>
      <c r="AN2" s="3"/>
    </row>
    <row r="3" spans="1:40" ht="12.75" customHeight="1">
      <c r="A3" s="256"/>
      <c r="B3" s="256"/>
      <c r="C3" s="257"/>
      <c r="D3" s="257"/>
      <c r="E3" s="257"/>
      <c r="F3" s="257"/>
      <c r="G3" s="257"/>
      <c r="H3" s="257"/>
      <c r="I3" s="257"/>
      <c r="J3" s="258"/>
      <c r="K3" s="145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7"/>
      <c r="AC3" s="265"/>
      <c r="AD3" s="266"/>
      <c r="AE3" s="266"/>
      <c r="AF3" s="266"/>
      <c r="AG3" s="266"/>
      <c r="AH3" s="266"/>
      <c r="AI3" s="266"/>
      <c r="AJ3" s="266"/>
      <c r="AK3" s="266"/>
      <c r="AL3" s="267"/>
      <c r="AM3" s="267"/>
      <c r="AN3" s="3"/>
    </row>
    <row r="4" spans="1:40" ht="13.5" customHeight="1">
      <c r="A4" s="256"/>
      <c r="B4" s="256"/>
      <c r="C4" s="257"/>
      <c r="D4" s="257"/>
      <c r="E4" s="257"/>
      <c r="F4" s="257"/>
      <c r="G4" s="257"/>
      <c r="H4" s="257"/>
      <c r="I4" s="257"/>
      <c r="J4" s="258"/>
      <c r="K4" s="238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40"/>
      <c r="AC4" s="265"/>
      <c r="AD4" s="266"/>
      <c r="AE4" s="266"/>
      <c r="AF4" s="266"/>
      <c r="AG4" s="266"/>
      <c r="AH4" s="266"/>
      <c r="AI4" s="266"/>
      <c r="AJ4" s="266"/>
      <c r="AK4" s="266"/>
      <c r="AL4" s="267"/>
      <c r="AM4" s="267"/>
      <c r="AN4" s="3"/>
    </row>
    <row r="5" spans="1:40" ht="11.25" customHeight="1">
      <c r="A5" s="256"/>
      <c r="B5" s="256"/>
      <c r="C5" s="257"/>
      <c r="D5" s="257"/>
      <c r="E5" s="257"/>
      <c r="F5" s="257"/>
      <c r="G5" s="257"/>
      <c r="H5" s="257"/>
      <c r="I5" s="257"/>
      <c r="J5" s="258"/>
      <c r="K5" s="212" t="str">
        <f>REVISION!K5</f>
        <v>Mechanical Calculation Book For Elevated Potable Water Tank (TK-2209)</v>
      </c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4"/>
      <c r="AC5" s="265"/>
      <c r="AD5" s="266"/>
      <c r="AE5" s="266"/>
      <c r="AF5" s="266"/>
      <c r="AG5" s="266"/>
      <c r="AH5" s="266"/>
      <c r="AI5" s="266"/>
      <c r="AJ5" s="266"/>
      <c r="AK5" s="266"/>
      <c r="AL5" s="267"/>
      <c r="AM5" s="267"/>
      <c r="AN5" s="3"/>
    </row>
    <row r="6" spans="1:40" ht="6.75" customHeight="1">
      <c r="A6" s="259"/>
      <c r="B6" s="259"/>
      <c r="C6" s="260"/>
      <c r="D6" s="260"/>
      <c r="E6" s="260"/>
      <c r="F6" s="260"/>
      <c r="G6" s="260"/>
      <c r="H6" s="260"/>
      <c r="I6" s="260"/>
      <c r="J6" s="261"/>
      <c r="K6" s="215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7"/>
      <c r="AC6" s="268"/>
      <c r="AD6" s="269"/>
      <c r="AE6" s="269"/>
      <c r="AF6" s="269"/>
      <c r="AG6" s="269"/>
      <c r="AH6" s="269"/>
      <c r="AI6" s="269"/>
      <c r="AJ6" s="269"/>
      <c r="AK6" s="269"/>
      <c r="AL6" s="270"/>
      <c r="AM6" s="270"/>
      <c r="AN6" s="3"/>
    </row>
    <row r="7" spans="1:40" ht="18" customHeight="1">
      <c r="A7" s="271" t="s">
        <v>6</v>
      </c>
      <c r="B7" s="271"/>
      <c r="C7" s="201"/>
      <c r="D7" s="201"/>
      <c r="E7" s="201"/>
      <c r="F7" s="201"/>
      <c r="G7" s="201"/>
      <c r="H7" s="201"/>
      <c r="I7" s="201"/>
      <c r="J7" s="272"/>
      <c r="K7" s="200" t="s">
        <v>7</v>
      </c>
      <c r="L7" s="200"/>
      <c r="M7" s="200" t="s">
        <v>8</v>
      </c>
      <c r="N7" s="200"/>
      <c r="O7" s="200" t="s">
        <v>9</v>
      </c>
      <c r="P7" s="200"/>
      <c r="Q7" s="200" t="s">
        <v>10</v>
      </c>
      <c r="R7" s="200"/>
      <c r="S7" s="200" t="s">
        <v>11</v>
      </c>
      <c r="T7" s="200"/>
      <c r="U7" s="200" t="s">
        <v>12</v>
      </c>
      <c r="V7" s="200"/>
      <c r="W7" s="218" t="s">
        <v>13</v>
      </c>
      <c r="X7" s="218"/>
      <c r="Y7" s="218"/>
      <c r="Z7" s="200" t="s">
        <v>14</v>
      </c>
      <c r="AA7" s="200"/>
      <c r="AB7" s="200"/>
      <c r="AC7" s="71"/>
      <c r="AD7" s="72"/>
      <c r="AE7" s="72"/>
      <c r="AF7" s="194">
        <f>REVISION!AE7</f>
        <v>8</v>
      </c>
      <c r="AG7" s="194" t="str">
        <f>REVISION!AF7</f>
        <v>از</v>
      </c>
      <c r="AH7" s="194">
        <f>REVISION!AG7+1</f>
        <v>3</v>
      </c>
      <c r="AI7" s="194" t="s">
        <v>42</v>
      </c>
      <c r="AJ7" s="194"/>
      <c r="AK7" s="194"/>
      <c r="AL7" s="194"/>
      <c r="AM7" s="248"/>
      <c r="AN7" s="3"/>
    </row>
    <row r="8" spans="1:40" ht="17.25" customHeight="1" thickBot="1">
      <c r="A8" s="273" t="s">
        <v>21</v>
      </c>
      <c r="B8" s="273"/>
      <c r="C8" s="198"/>
      <c r="D8" s="198"/>
      <c r="E8" s="198"/>
      <c r="F8" s="198"/>
      <c r="G8" s="198"/>
      <c r="H8" s="198"/>
      <c r="I8" s="198"/>
      <c r="J8" s="199"/>
      <c r="K8" s="204" t="s">
        <v>22</v>
      </c>
      <c r="L8" s="205"/>
      <c r="M8" s="206" t="s">
        <v>28</v>
      </c>
      <c r="N8" s="207"/>
      <c r="O8" s="204" t="s">
        <v>224</v>
      </c>
      <c r="P8" s="205"/>
      <c r="Q8" s="206" t="s">
        <v>29</v>
      </c>
      <c r="R8" s="207"/>
      <c r="S8" s="204" t="str">
        <f>Cover!S8</f>
        <v>ME</v>
      </c>
      <c r="T8" s="205"/>
      <c r="U8" s="204" t="str">
        <f>Cover!U8</f>
        <v>CN</v>
      </c>
      <c r="V8" s="205"/>
      <c r="W8" s="250" t="str">
        <f>Cover!W8</f>
        <v>0001</v>
      </c>
      <c r="X8" s="251"/>
      <c r="Y8" s="252"/>
      <c r="Z8" s="204" t="str">
        <f>Cover!Z8</f>
        <v>V00</v>
      </c>
      <c r="AA8" s="219"/>
      <c r="AB8" s="205"/>
      <c r="AC8" s="69"/>
      <c r="AD8" s="70"/>
      <c r="AE8" s="70"/>
      <c r="AF8" s="195"/>
      <c r="AG8" s="195"/>
      <c r="AH8" s="195"/>
      <c r="AI8" s="195"/>
      <c r="AJ8" s="195"/>
      <c r="AK8" s="195"/>
      <c r="AL8" s="195"/>
      <c r="AM8" s="249"/>
      <c r="AN8" s="4"/>
    </row>
    <row r="9" spans="1:40" ht="15" customHeight="1">
      <c r="A9" s="92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  <c r="AN9" s="5"/>
    </row>
    <row r="10" spans="1:40" ht="12" customHeight="1">
      <c r="A10" s="29"/>
      <c r="B10" s="35"/>
      <c r="C10" s="35"/>
      <c r="D10" s="35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2"/>
    </row>
    <row r="11" spans="1:40" ht="12" customHeight="1">
      <c r="A11" s="23"/>
      <c r="B11" s="95"/>
      <c r="C11" s="35"/>
      <c r="D11" s="35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247" t="s">
        <v>43</v>
      </c>
      <c r="R11" s="247"/>
      <c r="S11" s="247"/>
      <c r="T11" s="247"/>
      <c r="U11" s="247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24"/>
    </row>
    <row r="12" spans="1:40" ht="12" customHeight="1">
      <c r="A12" s="23"/>
      <c r="B12" s="43"/>
      <c r="C12" s="35"/>
      <c r="D12" s="35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247"/>
      <c r="R12" s="247"/>
      <c r="S12" s="247"/>
      <c r="T12" s="247"/>
      <c r="U12" s="247"/>
      <c r="V12" s="30"/>
      <c r="W12" s="30"/>
      <c r="X12" s="30"/>
      <c r="Y12" s="30"/>
      <c r="Z12" s="30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24"/>
    </row>
    <row r="13" spans="1:40" ht="12" customHeight="1">
      <c r="A13" s="23"/>
      <c r="B13" s="43"/>
      <c r="C13" s="35"/>
      <c r="D13" s="35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24"/>
    </row>
    <row r="14" spans="1:40" ht="12" customHeight="1">
      <c r="A14" s="23"/>
      <c r="B14" s="43"/>
      <c r="C14" s="35"/>
      <c r="D14" s="35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1"/>
      <c r="AB14" s="31"/>
      <c r="AC14" s="31"/>
      <c r="AD14" s="31"/>
      <c r="AE14" s="31" t="s">
        <v>20</v>
      </c>
      <c r="AF14" s="31"/>
      <c r="AG14" s="31"/>
      <c r="AH14" s="31"/>
      <c r="AI14" s="31"/>
      <c r="AJ14" s="31"/>
      <c r="AK14" s="31"/>
      <c r="AL14" s="31"/>
      <c r="AM14" s="24"/>
    </row>
    <row r="15" spans="1:40" ht="12" customHeight="1">
      <c r="A15" s="23"/>
      <c r="B15" s="43"/>
      <c r="C15" s="35"/>
      <c r="D15" s="35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24"/>
    </row>
    <row r="16" spans="1:40" ht="12" customHeight="1">
      <c r="A16" s="23"/>
      <c r="B16" s="43"/>
      <c r="C16" s="35"/>
      <c r="D16" s="35"/>
      <c r="E16" s="125" t="s">
        <v>195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1"/>
      <c r="AB16" s="31"/>
      <c r="AC16" s="31"/>
      <c r="AD16" s="31"/>
      <c r="AE16" s="31" t="s">
        <v>197</v>
      </c>
      <c r="AF16" s="31"/>
      <c r="AG16" s="31"/>
      <c r="AH16" s="31"/>
      <c r="AI16" s="31"/>
      <c r="AJ16" s="31"/>
      <c r="AK16" s="31"/>
      <c r="AL16" s="31"/>
      <c r="AM16" s="24"/>
    </row>
    <row r="17" spans="1:39" ht="12" customHeight="1">
      <c r="A17" s="23"/>
      <c r="B17" s="43"/>
      <c r="C17" s="35"/>
      <c r="D17" s="35"/>
      <c r="E17" s="126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24"/>
    </row>
    <row r="18" spans="1:39" ht="12" customHeight="1">
      <c r="A18" s="23"/>
      <c r="B18" s="43"/>
      <c r="C18" s="35"/>
      <c r="D18" s="35"/>
      <c r="E18" s="125" t="s">
        <v>196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1"/>
      <c r="AB18" s="31"/>
      <c r="AC18" s="31"/>
      <c r="AD18" s="31"/>
      <c r="AE18" s="31" t="s">
        <v>198</v>
      </c>
      <c r="AF18" s="31"/>
      <c r="AG18" s="31"/>
      <c r="AH18" s="31"/>
      <c r="AI18" s="31"/>
      <c r="AJ18" s="31"/>
      <c r="AK18" s="31"/>
      <c r="AL18" s="31"/>
      <c r="AM18" s="24"/>
    </row>
    <row r="19" spans="1:39" ht="12" customHeight="1">
      <c r="A19" s="23"/>
      <c r="B19" s="43"/>
      <c r="C19" s="35"/>
      <c r="D19" s="35"/>
      <c r="E19" s="126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24"/>
    </row>
    <row r="20" spans="1:39" ht="12" customHeight="1">
      <c r="A20" s="23"/>
      <c r="B20" s="43"/>
      <c r="C20" s="35"/>
      <c r="D20" s="35"/>
      <c r="E20" s="125" t="s">
        <v>207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1"/>
      <c r="AB20" s="31"/>
      <c r="AC20" s="31"/>
      <c r="AD20" s="31"/>
      <c r="AE20" s="31" t="s">
        <v>199</v>
      </c>
      <c r="AF20" s="31"/>
      <c r="AG20" s="31"/>
      <c r="AH20" s="31"/>
      <c r="AI20" s="31"/>
      <c r="AJ20" s="31"/>
      <c r="AK20" s="31"/>
      <c r="AL20" s="31"/>
      <c r="AM20" s="24"/>
    </row>
    <row r="21" spans="1:39" ht="12" customHeight="1">
      <c r="A21" s="14"/>
      <c r="B21" s="43"/>
      <c r="C21" s="35"/>
      <c r="D21" s="35"/>
      <c r="E21" s="126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15"/>
    </row>
    <row r="22" spans="1:39" ht="12" customHeight="1">
      <c r="A22" s="16"/>
      <c r="B22" s="43"/>
      <c r="C22" s="35"/>
      <c r="D22" s="35"/>
      <c r="E22" s="125" t="s">
        <v>223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1"/>
      <c r="AB22" s="31"/>
      <c r="AC22" s="31"/>
      <c r="AD22" s="31"/>
      <c r="AE22" s="31" t="s">
        <v>200</v>
      </c>
      <c r="AF22" s="31"/>
      <c r="AG22" s="31"/>
      <c r="AH22" s="31"/>
      <c r="AI22" s="31"/>
      <c r="AJ22" s="31"/>
      <c r="AK22" s="31"/>
      <c r="AL22" s="31"/>
      <c r="AM22" s="15"/>
    </row>
    <row r="23" spans="1:39" ht="12" customHeight="1">
      <c r="A23" s="16"/>
      <c r="B23" s="43"/>
      <c r="C23" s="35"/>
      <c r="D23" s="35"/>
      <c r="E23" s="126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15"/>
    </row>
    <row r="24" spans="1:39" ht="12" customHeight="1">
      <c r="A24" s="16"/>
      <c r="B24" s="43"/>
      <c r="C24" s="35"/>
      <c r="D24" s="35"/>
      <c r="E24" s="125" t="s">
        <v>213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1"/>
      <c r="AB24" s="31"/>
      <c r="AC24" s="31"/>
      <c r="AD24" s="31"/>
      <c r="AE24" s="31" t="s">
        <v>200</v>
      </c>
      <c r="AF24" s="31"/>
      <c r="AG24" s="31"/>
      <c r="AH24" s="31"/>
      <c r="AI24" s="31"/>
      <c r="AJ24" s="31"/>
      <c r="AK24" s="31"/>
      <c r="AL24" s="31"/>
      <c r="AM24" s="15"/>
    </row>
    <row r="25" spans="1:39" ht="0.75" customHeight="1">
      <c r="A25" s="16"/>
      <c r="B25" s="43"/>
      <c r="C25" s="35"/>
      <c r="D25" s="35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15"/>
    </row>
    <row r="26" spans="1:39" ht="10.15" customHeight="1">
      <c r="A26" s="16"/>
      <c r="B26" s="43"/>
      <c r="C26" s="35"/>
      <c r="D26" s="35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15"/>
    </row>
    <row r="27" spans="1:39" ht="15" customHeight="1">
      <c r="A27" s="16"/>
      <c r="B27" s="43"/>
      <c r="C27" s="35"/>
      <c r="D27" s="125"/>
      <c r="E27" s="125" t="str">
        <f>Loading!D11</f>
        <v>6)Tank Capacity:</v>
      </c>
      <c r="F27" s="125"/>
      <c r="G27" s="125"/>
      <c r="H27" s="125"/>
      <c r="I27" s="125"/>
      <c r="J27" s="125"/>
      <c r="K27" s="30"/>
      <c r="L27" s="30"/>
      <c r="M27" s="30"/>
      <c r="N27" s="30"/>
      <c r="O27" s="127"/>
      <c r="P27" s="127"/>
      <c r="Q27" s="127"/>
      <c r="R27" s="127"/>
      <c r="S27" s="127"/>
      <c r="T27" s="128"/>
      <c r="U27" s="128"/>
      <c r="V27" s="128"/>
      <c r="W27" s="128"/>
      <c r="X27" s="128"/>
      <c r="Y27" s="128"/>
      <c r="Z27" s="128"/>
      <c r="AA27" s="129"/>
      <c r="AB27" s="129"/>
      <c r="AC27" s="129"/>
      <c r="AD27" s="31"/>
      <c r="AE27" s="31" t="s">
        <v>200</v>
      </c>
      <c r="AF27" s="31"/>
      <c r="AG27" s="31"/>
      <c r="AH27" s="31"/>
      <c r="AI27" s="31"/>
      <c r="AJ27" s="31"/>
      <c r="AK27" s="31"/>
      <c r="AL27" s="31"/>
      <c r="AM27" s="15"/>
    </row>
    <row r="28" spans="1:39" ht="12" customHeight="1">
      <c r="A28" s="16"/>
      <c r="B28" s="43"/>
      <c r="C28" s="35"/>
      <c r="D28" s="35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15"/>
    </row>
    <row r="29" spans="1:39" ht="12" customHeight="1">
      <c r="A29" s="16"/>
      <c r="B29" s="43"/>
      <c r="C29" s="35"/>
      <c r="D29" s="35"/>
      <c r="E29" s="125" t="str">
        <f>Loading!D17</f>
        <v>7)Water Load: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1"/>
      <c r="AB29" s="31"/>
      <c r="AC29" s="31"/>
      <c r="AD29" s="31"/>
      <c r="AE29" s="31" t="s">
        <v>201</v>
      </c>
      <c r="AF29" s="31"/>
      <c r="AG29" s="31"/>
      <c r="AH29" s="31"/>
      <c r="AI29" s="31"/>
      <c r="AJ29" s="31"/>
      <c r="AK29" s="31"/>
      <c r="AL29" s="31"/>
      <c r="AM29" s="15"/>
    </row>
    <row r="30" spans="1:39" ht="12" customHeight="1">
      <c r="A30" s="25"/>
      <c r="B30" s="43"/>
      <c r="C30" s="35"/>
      <c r="D30" s="35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26"/>
    </row>
    <row r="31" spans="1:39" ht="12" customHeight="1">
      <c r="A31" s="17"/>
      <c r="B31" s="43"/>
      <c r="C31" s="35"/>
      <c r="D31" s="35"/>
      <c r="E31" s="125" t="str">
        <f>Loading!D26</f>
        <v>8)Snow Load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1"/>
      <c r="AB31" s="31"/>
      <c r="AC31" s="31"/>
      <c r="AD31" s="31"/>
      <c r="AE31" s="31" t="s">
        <v>201</v>
      </c>
      <c r="AF31" s="31"/>
      <c r="AG31" s="31"/>
      <c r="AH31" s="31"/>
      <c r="AI31" s="31"/>
      <c r="AJ31" s="31"/>
      <c r="AK31" s="31"/>
      <c r="AL31" s="31"/>
      <c r="AM31" s="27"/>
    </row>
    <row r="32" spans="1:39" ht="12" customHeight="1">
      <c r="A32" s="17"/>
      <c r="B32" s="43"/>
      <c r="C32" s="35"/>
      <c r="D32" s="35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27"/>
    </row>
    <row r="33" spans="1:39" ht="12" customHeight="1">
      <c r="A33" s="17"/>
      <c r="B33" s="43"/>
      <c r="C33" s="35"/>
      <c r="D33" s="35"/>
      <c r="E33" s="125" t="s">
        <v>217</v>
      </c>
      <c r="F33" s="125"/>
      <c r="G33" s="125"/>
      <c r="H33" s="125"/>
      <c r="I33" s="125"/>
      <c r="J33" s="125"/>
      <c r="K33" s="125"/>
      <c r="L33" s="125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1"/>
      <c r="AB33" s="31"/>
      <c r="AC33" s="31"/>
      <c r="AD33" s="31"/>
      <c r="AE33" s="31" t="s">
        <v>201</v>
      </c>
      <c r="AF33" s="31"/>
      <c r="AG33" s="31"/>
      <c r="AH33" s="31"/>
      <c r="AI33" s="31"/>
      <c r="AJ33" s="31"/>
      <c r="AK33" s="31"/>
      <c r="AL33" s="31"/>
      <c r="AM33" s="27"/>
    </row>
    <row r="34" spans="1:39" ht="12" customHeight="1">
      <c r="A34" s="17"/>
      <c r="B34" s="43"/>
      <c r="C34" s="35"/>
      <c r="D34" s="35"/>
      <c r="E34" s="125"/>
      <c r="F34" s="125"/>
      <c r="G34" s="125"/>
      <c r="H34" s="125"/>
      <c r="I34" s="125"/>
      <c r="J34" s="125"/>
      <c r="K34" s="125"/>
      <c r="L34" s="125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27"/>
    </row>
    <row r="35" spans="1:39" ht="12" customHeight="1">
      <c r="A35" s="17"/>
      <c r="B35" s="43"/>
      <c r="C35" s="35"/>
      <c r="D35" s="35"/>
      <c r="E35" s="125" t="s">
        <v>218</v>
      </c>
      <c r="F35" s="125"/>
      <c r="G35" s="125"/>
      <c r="H35" s="125"/>
      <c r="I35" s="125"/>
      <c r="J35" s="125"/>
      <c r="K35" s="125"/>
      <c r="L35" s="125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1"/>
      <c r="AB35" s="31"/>
      <c r="AC35" s="31"/>
      <c r="AD35" s="31"/>
      <c r="AE35" s="31" t="s">
        <v>201</v>
      </c>
      <c r="AF35" s="31"/>
      <c r="AG35" s="31"/>
      <c r="AH35" s="31"/>
      <c r="AI35" s="31"/>
      <c r="AJ35" s="31"/>
      <c r="AK35" s="31"/>
      <c r="AL35" s="31"/>
      <c r="AM35" s="28"/>
    </row>
    <row r="36" spans="1:39" ht="12" customHeight="1">
      <c r="A36" s="17"/>
      <c r="B36" s="43"/>
      <c r="C36" s="35"/>
      <c r="D36" s="35"/>
      <c r="E36" s="125"/>
      <c r="F36" s="125"/>
      <c r="G36" s="125"/>
      <c r="H36" s="125"/>
      <c r="I36" s="125"/>
      <c r="J36" s="125"/>
      <c r="K36" s="125"/>
      <c r="L36" s="125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28"/>
    </row>
    <row r="37" spans="1:39" ht="12" customHeight="1">
      <c r="A37" s="17"/>
      <c r="B37" s="43"/>
      <c r="C37" s="35"/>
      <c r="D37" s="35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28"/>
    </row>
    <row r="38" spans="1:39" ht="12" customHeight="1">
      <c r="A38" s="17"/>
      <c r="B38" s="43"/>
      <c r="C38" s="35"/>
      <c r="D38" s="35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28"/>
    </row>
    <row r="39" spans="1:39" ht="12" customHeight="1">
      <c r="A39" s="17"/>
      <c r="B39" s="43"/>
      <c r="C39" s="35"/>
      <c r="D39" s="35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28"/>
    </row>
    <row r="40" spans="1:39" ht="12" customHeight="1">
      <c r="A40" s="17"/>
      <c r="B40" s="43"/>
      <c r="C40" s="35"/>
      <c r="D40" s="35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28"/>
    </row>
    <row r="41" spans="1:39" ht="12" customHeight="1">
      <c r="A41" s="17"/>
      <c r="B41" s="43"/>
      <c r="C41" s="35"/>
      <c r="D41" s="35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28"/>
    </row>
    <row r="42" spans="1:39" ht="12" customHeight="1">
      <c r="A42" s="17"/>
      <c r="B42" s="43"/>
      <c r="C42" s="35"/>
      <c r="D42" s="35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28"/>
    </row>
    <row r="43" spans="1:39" ht="12" customHeight="1">
      <c r="A43" s="17"/>
      <c r="B43" s="43"/>
      <c r="C43" s="35"/>
      <c r="D43" s="35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28"/>
    </row>
    <row r="44" spans="1:39" ht="12" customHeight="1">
      <c r="A44" s="17"/>
      <c r="B44" s="43"/>
      <c r="C44" s="35"/>
      <c r="D44" s="35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28"/>
    </row>
    <row r="45" spans="1:39" ht="12" customHeight="1">
      <c r="A45" s="17"/>
      <c r="B45" s="43"/>
      <c r="C45" s="35"/>
      <c r="D45" s="35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28"/>
    </row>
    <row r="46" spans="1:39" ht="12" customHeight="1">
      <c r="A46" s="17"/>
      <c r="B46" s="43"/>
      <c r="C46" s="35"/>
      <c r="D46" s="35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28"/>
    </row>
    <row r="47" spans="1:39" ht="12" customHeight="1">
      <c r="A47" s="17"/>
      <c r="B47" s="43"/>
      <c r="C47" s="35"/>
      <c r="D47" s="35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28"/>
    </row>
    <row r="48" spans="1:39" ht="12" customHeight="1">
      <c r="A48" s="17"/>
      <c r="B48" s="43"/>
      <c r="C48" s="35"/>
      <c r="D48" s="35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28"/>
    </row>
    <row r="49" spans="1:39" ht="12" customHeight="1">
      <c r="A49" s="17"/>
      <c r="B49" s="43"/>
      <c r="C49" s="35"/>
      <c r="D49" s="35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28"/>
    </row>
    <row r="50" spans="1:39" ht="12" customHeight="1">
      <c r="A50" s="17"/>
      <c r="B50" s="43"/>
      <c r="C50" s="35"/>
      <c r="D50" s="35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0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28"/>
    </row>
    <row r="51" spans="1:39" ht="12" customHeight="1">
      <c r="A51" s="17"/>
      <c r="B51" s="43"/>
      <c r="C51" s="35"/>
      <c r="D51" s="35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28"/>
    </row>
    <row r="52" spans="1:39" ht="12" customHeight="1">
      <c r="A52" s="17"/>
      <c r="B52" s="43"/>
      <c r="C52" s="35"/>
      <c r="D52" s="35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28"/>
    </row>
    <row r="53" spans="1:39" ht="12" customHeight="1">
      <c r="A53" s="17"/>
      <c r="B53" s="43"/>
      <c r="C53" s="35"/>
      <c r="D53" s="35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28"/>
    </row>
    <row r="54" spans="1:39" ht="12" customHeight="1">
      <c r="A54" s="17"/>
      <c r="B54" s="43"/>
      <c r="C54" s="35"/>
      <c r="D54" s="35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28"/>
    </row>
    <row r="55" spans="1:39" ht="12" customHeight="1">
      <c r="A55" s="17"/>
      <c r="B55" s="43"/>
      <c r="C55" s="35"/>
      <c r="D55" s="35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28"/>
    </row>
    <row r="56" spans="1:39" ht="12" customHeight="1">
      <c r="A56" s="17"/>
      <c r="B56" s="43"/>
      <c r="C56" s="35"/>
      <c r="D56" s="35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28"/>
    </row>
    <row r="57" spans="1:39" ht="12" customHeight="1">
      <c r="A57" s="17"/>
      <c r="B57" s="43"/>
      <c r="C57" s="35"/>
      <c r="D57" s="35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28"/>
    </row>
    <row r="58" spans="1:39" ht="12" customHeight="1">
      <c r="A58" s="17"/>
      <c r="B58" s="43"/>
      <c r="C58" s="35"/>
      <c r="D58" s="35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28"/>
    </row>
    <row r="59" spans="1:39" ht="12" customHeight="1">
      <c r="A59" s="17"/>
      <c r="B59" s="43"/>
      <c r="C59" s="35"/>
      <c r="D59" s="35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28"/>
    </row>
    <row r="60" spans="1:39" ht="12" customHeight="1">
      <c r="A60" s="17"/>
      <c r="B60" s="43"/>
      <c r="C60" s="35"/>
      <c r="D60" s="35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1"/>
      <c r="AL60" s="31"/>
      <c r="AM60" s="28"/>
    </row>
    <row r="61" spans="1:39" ht="12" customHeight="1">
      <c r="A61" s="17"/>
      <c r="B61" s="43"/>
      <c r="C61" s="35"/>
      <c r="D61" s="35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28"/>
    </row>
    <row r="62" spans="1:39" ht="12" customHeight="1">
      <c r="A62" s="17"/>
      <c r="B62" s="43"/>
      <c r="C62" s="35"/>
      <c r="D62" s="35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28"/>
    </row>
    <row r="63" spans="1:39" ht="12" customHeight="1">
      <c r="A63" s="17"/>
      <c r="B63" s="43"/>
      <c r="C63" s="35"/>
      <c r="D63" s="35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28"/>
    </row>
    <row r="64" spans="1:39" ht="12" customHeight="1">
      <c r="A64" s="17"/>
      <c r="B64" s="43"/>
      <c r="C64" s="35"/>
      <c r="D64" s="35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28"/>
    </row>
    <row r="65" spans="1:39" ht="12" customHeight="1">
      <c r="A65" s="17"/>
      <c r="B65" s="43"/>
      <c r="C65" s="35"/>
      <c r="D65" s="35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28"/>
    </row>
    <row r="66" spans="1:39" ht="12" customHeight="1">
      <c r="A66" s="17"/>
      <c r="B66" s="43"/>
      <c r="C66" s="35"/>
      <c r="D66" s="35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28"/>
    </row>
    <row r="67" spans="1:39" ht="12" customHeight="1">
      <c r="A67" s="17"/>
      <c r="B67" s="43"/>
      <c r="C67" s="35"/>
      <c r="D67" s="35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28"/>
    </row>
    <row r="68" spans="1:39" ht="12" customHeight="1">
      <c r="A68" s="17"/>
      <c r="B68" s="43"/>
      <c r="C68" s="35"/>
      <c r="D68" s="35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28"/>
    </row>
    <row r="69" spans="1:39" ht="12" customHeight="1">
      <c r="A69" s="17"/>
      <c r="B69" s="43"/>
      <c r="C69" s="35"/>
      <c r="D69" s="35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28"/>
    </row>
    <row r="70" spans="1:39" ht="12" customHeight="1">
      <c r="A70" s="17"/>
      <c r="B70" s="100"/>
      <c r="C70" s="35"/>
      <c r="D70" s="35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28"/>
    </row>
    <row r="71" spans="1:39" ht="12" customHeight="1">
      <c r="A71" s="17"/>
      <c r="B71" s="100"/>
      <c r="C71" s="35"/>
      <c r="D71" s="35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28"/>
    </row>
    <row r="72" spans="1:39" ht="12" customHeight="1">
      <c r="A72" s="17"/>
      <c r="B72" s="100"/>
      <c r="C72" s="35"/>
      <c r="D72" s="35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28"/>
    </row>
    <row r="73" spans="1:39" ht="12" customHeight="1">
      <c r="A73" s="19"/>
      <c r="B73" s="100"/>
      <c r="C73" s="35"/>
      <c r="D73" s="35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11"/>
    </row>
    <row r="74" spans="1:39">
      <c r="A74" s="19"/>
      <c r="B74" s="100"/>
      <c r="C74" s="35"/>
      <c r="D74" s="35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11"/>
    </row>
    <row r="75" spans="1:39" ht="13.5" thickBot="1">
      <c r="A75" s="20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2"/>
    </row>
  </sheetData>
  <mergeCells count="28">
    <mergeCell ref="A1:J6"/>
    <mergeCell ref="AC1:AM6"/>
    <mergeCell ref="A7:J7"/>
    <mergeCell ref="A8:J8"/>
    <mergeCell ref="S7:T7"/>
    <mergeCell ref="K8:L8"/>
    <mergeCell ref="M8:N8"/>
    <mergeCell ref="O8:P8"/>
    <mergeCell ref="Q8:R8"/>
    <mergeCell ref="Q7:R7"/>
    <mergeCell ref="K1:AB3"/>
    <mergeCell ref="K4:AB4"/>
    <mergeCell ref="U7:V7"/>
    <mergeCell ref="W7:Y7"/>
    <mergeCell ref="Z7:AB7"/>
    <mergeCell ref="K5:AB6"/>
    <mergeCell ref="K7:L7"/>
    <mergeCell ref="M7:N7"/>
    <mergeCell ref="O7:P7"/>
    <mergeCell ref="U8:V8"/>
    <mergeCell ref="W8:Y8"/>
    <mergeCell ref="Q11:U12"/>
    <mergeCell ref="Z8:AB8"/>
    <mergeCell ref="S8:T8"/>
    <mergeCell ref="AI7:AM8"/>
    <mergeCell ref="AH7:AH8"/>
    <mergeCell ref="AG7:AG8"/>
    <mergeCell ref="AF7:AF8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B52D9-1C45-4C9F-BBF8-CC2C0644B718}">
  <sheetPr>
    <pageSetUpPr fitToPage="1"/>
  </sheetPr>
  <dimension ref="A1:AN76"/>
  <sheetViews>
    <sheetView showGridLines="0" view="pageBreakPreview" zoomScaleNormal="100" zoomScaleSheetLayoutView="100" workbookViewId="0">
      <selection activeCell="E20" sqref="E20:AH34"/>
    </sheetView>
  </sheetViews>
  <sheetFormatPr defaultColWidth="9.140625"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61.5" customHeight="1">
      <c r="A1" s="253" t="s">
        <v>19</v>
      </c>
      <c r="B1" s="253"/>
      <c r="C1" s="254"/>
      <c r="D1" s="254"/>
      <c r="E1" s="254"/>
      <c r="F1" s="254"/>
      <c r="G1" s="254"/>
      <c r="H1" s="254"/>
      <c r="I1" s="254"/>
      <c r="J1" s="255"/>
      <c r="K1" s="142" t="str">
        <f>CONTENTS!K1</f>
        <v>نگهداشت و افزایش تولید میدان نفتی بینک
سطح الارض و ابنیه تحت الارض 
خرید مخازن ذخیره گاز ایستگاه تقویت فشار گاز بینک 
(قرارداد BK-HD-GCS-CO-0026_00 )</v>
      </c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4"/>
      <c r="AC1" s="262"/>
      <c r="AD1" s="263"/>
      <c r="AE1" s="263"/>
      <c r="AF1" s="263"/>
      <c r="AG1" s="263"/>
      <c r="AH1" s="263"/>
      <c r="AI1" s="263"/>
      <c r="AJ1" s="263"/>
      <c r="AK1" s="263"/>
      <c r="AL1" s="264"/>
      <c r="AM1" s="264"/>
      <c r="AN1" s="1"/>
    </row>
    <row r="2" spans="1:40" ht="15" customHeight="1">
      <c r="A2" s="256"/>
      <c r="B2" s="256"/>
      <c r="C2" s="257"/>
      <c r="D2" s="257"/>
      <c r="E2" s="257"/>
      <c r="F2" s="257"/>
      <c r="G2" s="257"/>
      <c r="H2" s="257"/>
      <c r="I2" s="257"/>
      <c r="J2" s="258"/>
      <c r="K2" s="145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7"/>
      <c r="AC2" s="265"/>
      <c r="AD2" s="266"/>
      <c r="AE2" s="266"/>
      <c r="AF2" s="266"/>
      <c r="AG2" s="266"/>
      <c r="AH2" s="266"/>
      <c r="AI2" s="266"/>
      <c r="AJ2" s="266"/>
      <c r="AK2" s="266"/>
      <c r="AL2" s="267"/>
      <c r="AM2" s="267"/>
      <c r="AN2" s="3"/>
    </row>
    <row r="3" spans="1:40" ht="12.75" customHeight="1">
      <c r="A3" s="256"/>
      <c r="B3" s="256"/>
      <c r="C3" s="257"/>
      <c r="D3" s="257"/>
      <c r="E3" s="257"/>
      <c r="F3" s="257"/>
      <c r="G3" s="257"/>
      <c r="H3" s="257"/>
      <c r="I3" s="257"/>
      <c r="J3" s="258"/>
      <c r="K3" s="145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7"/>
      <c r="AC3" s="265"/>
      <c r="AD3" s="266"/>
      <c r="AE3" s="266"/>
      <c r="AF3" s="266"/>
      <c r="AG3" s="266"/>
      <c r="AH3" s="266"/>
      <c r="AI3" s="266"/>
      <c r="AJ3" s="266"/>
      <c r="AK3" s="266"/>
      <c r="AL3" s="267"/>
      <c r="AM3" s="267"/>
      <c r="AN3" s="3"/>
    </row>
    <row r="4" spans="1:40" ht="13.5" customHeight="1">
      <c r="A4" s="256"/>
      <c r="B4" s="256"/>
      <c r="C4" s="257"/>
      <c r="D4" s="257"/>
      <c r="E4" s="257"/>
      <c r="F4" s="257"/>
      <c r="G4" s="257"/>
      <c r="H4" s="257"/>
      <c r="I4" s="257"/>
      <c r="J4" s="258"/>
      <c r="K4" s="238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40"/>
      <c r="AC4" s="265"/>
      <c r="AD4" s="266"/>
      <c r="AE4" s="266"/>
      <c r="AF4" s="266"/>
      <c r="AG4" s="266"/>
      <c r="AH4" s="266"/>
      <c r="AI4" s="266"/>
      <c r="AJ4" s="266"/>
      <c r="AK4" s="266"/>
      <c r="AL4" s="267"/>
      <c r="AM4" s="267"/>
      <c r="AN4" s="3"/>
    </row>
    <row r="5" spans="1:40" ht="11.25" customHeight="1">
      <c r="A5" s="256"/>
      <c r="B5" s="256"/>
      <c r="C5" s="257"/>
      <c r="D5" s="257"/>
      <c r="E5" s="257"/>
      <c r="F5" s="257"/>
      <c r="G5" s="257"/>
      <c r="H5" s="257"/>
      <c r="I5" s="257"/>
      <c r="J5" s="258"/>
      <c r="K5" s="212" t="str">
        <f>REVISION!K5</f>
        <v>Mechanical Calculation Book For Elevated Potable Water Tank (TK-2209)</v>
      </c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4"/>
      <c r="AC5" s="265"/>
      <c r="AD5" s="266"/>
      <c r="AE5" s="266"/>
      <c r="AF5" s="266"/>
      <c r="AG5" s="266"/>
      <c r="AH5" s="266"/>
      <c r="AI5" s="266"/>
      <c r="AJ5" s="266"/>
      <c r="AK5" s="266"/>
      <c r="AL5" s="267"/>
      <c r="AM5" s="267"/>
      <c r="AN5" s="3"/>
    </row>
    <row r="6" spans="1:40" ht="6.75" customHeight="1">
      <c r="A6" s="259"/>
      <c r="B6" s="259"/>
      <c r="C6" s="260"/>
      <c r="D6" s="260"/>
      <c r="E6" s="260"/>
      <c r="F6" s="260"/>
      <c r="G6" s="260"/>
      <c r="H6" s="260"/>
      <c r="I6" s="260"/>
      <c r="J6" s="261"/>
      <c r="K6" s="215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7"/>
      <c r="AC6" s="268"/>
      <c r="AD6" s="269"/>
      <c r="AE6" s="269"/>
      <c r="AF6" s="269"/>
      <c r="AG6" s="269"/>
      <c r="AH6" s="269"/>
      <c r="AI6" s="269"/>
      <c r="AJ6" s="269"/>
      <c r="AK6" s="269"/>
      <c r="AL6" s="270"/>
      <c r="AM6" s="270"/>
      <c r="AN6" s="3"/>
    </row>
    <row r="7" spans="1:40" ht="18" customHeight="1">
      <c r="A7" s="271" t="s">
        <v>6</v>
      </c>
      <c r="B7" s="271"/>
      <c r="C7" s="201"/>
      <c r="D7" s="201"/>
      <c r="E7" s="201"/>
      <c r="F7" s="201"/>
      <c r="G7" s="201"/>
      <c r="H7" s="201"/>
      <c r="I7" s="201"/>
      <c r="J7" s="272"/>
      <c r="K7" s="200" t="s">
        <v>7</v>
      </c>
      <c r="L7" s="200"/>
      <c r="M7" s="200" t="s">
        <v>8</v>
      </c>
      <c r="N7" s="200"/>
      <c r="O7" s="200" t="s">
        <v>9</v>
      </c>
      <c r="P7" s="200"/>
      <c r="Q7" s="200" t="s">
        <v>10</v>
      </c>
      <c r="R7" s="200"/>
      <c r="S7" s="200" t="s">
        <v>11</v>
      </c>
      <c r="T7" s="200"/>
      <c r="U7" s="200" t="s">
        <v>12</v>
      </c>
      <c r="V7" s="200"/>
      <c r="W7" s="218" t="s">
        <v>13</v>
      </c>
      <c r="X7" s="218"/>
      <c r="Y7" s="218"/>
      <c r="Z7" s="200" t="s">
        <v>14</v>
      </c>
      <c r="AA7" s="200"/>
      <c r="AB7" s="200"/>
      <c r="AC7" s="71"/>
      <c r="AD7" s="72"/>
      <c r="AE7" s="72"/>
      <c r="AF7" s="194">
        <f>CONTENTS!AF7</f>
        <v>8</v>
      </c>
      <c r="AG7" s="194" t="str">
        <f>REVISION!AF7</f>
        <v>از</v>
      </c>
      <c r="AH7" s="194">
        <f>CONTENTS!AH7+1</f>
        <v>4</v>
      </c>
      <c r="AI7" s="194" t="s">
        <v>42</v>
      </c>
      <c r="AJ7" s="194"/>
      <c r="AK7" s="194"/>
      <c r="AL7" s="194"/>
      <c r="AM7" s="248"/>
      <c r="AN7" s="3"/>
    </row>
    <row r="8" spans="1:40" ht="17.25" customHeight="1" thickBot="1">
      <c r="A8" s="273" t="s">
        <v>21</v>
      </c>
      <c r="B8" s="273"/>
      <c r="C8" s="198"/>
      <c r="D8" s="198"/>
      <c r="E8" s="198"/>
      <c r="F8" s="198"/>
      <c r="G8" s="198"/>
      <c r="H8" s="198"/>
      <c r="I8" s="198"/>
      <c r="J8" s="199"/>
      <c r="K8" s="204" t="s">
        <v>22</v>
      </c>
      <c r="L8" s="205"/>
      <c r="M8" s="206" t="s">
        <v>28</v>
      </c>
      <c r="N8" s="207"/>
      <c r="O8" s="204" t="s">
        <v>224</v>
      </c>
      <c r="P8" s="205"/>
      <c r="Q8" s="206" t="s">
        <v>29</v>
      </c>
      <c r="R8" s="207"/>
      <c r="S8" s="204" t="str">
        <f>Cover!S8</f>
        <v>ME</v>
      </c>
      <c r="T8" s="205"/>
      <c r="U8" s="204" t="str">
        <f>Cover!U8</f>
        <v>CN</v>
      </c>
      <c r="V8" s="205"/>
      <c r="W8" s="250" t="str">
        <f>Cover!W8</f>
        <v>0001</v>
      </c>
      <c r="X8" s="251"/>
      <c r="Y8" s="252"/>
      <c r="Z8" s="204" t="str">
        <f>Cover!Z8</f>
        <v>V00</v>
      </c>
      <c r="AA8" s="219"/>
      <c r="AB8" s="205"/>
      <c r="AC8" s="69"/>
      <c r="AD8" s="70"/>
      <c r="AE8" s="70"/>
      <c r="AF8" s="195"/>
      <c r="AG8" s="195"/>
      <c r="AH8" s="195"/>
      <c r="AI8" s="195"/>
      <c r="AJ8" s="195"/>
      <c r="AK8" s="195"/>
      <c r="AL8" s="195"/>
      <c r="AM8" s="249"/>
      <c r="AN8" s="4"/>
    </row>
    <row r="9" spans="1:40" ht="15" customHeight="1">
      <c r="A9" s="92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  <c r="AN9" s="5"/>
    </row>
    <row r="10" spans="1:40" ht="12" customHeight="1">
      <c r="A10" s="29"/>
      <c r="B10" s="35"/>
      <c r="C10" s="35"/>
      <c r="D10" s="35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2"/>
    </row>
    <row r="11" spans="1:40" ht="12" customHeight="1">
      <c r="A11" s="23"/>
      <c r="B11" s="95"/>
      <c r="C11" s="35"/>
      <c r="D11" s="96" t="s">
        <v>44</v>
      </c>
      <c r="E11" s="96"/>
      <c r="F11" s="96"/>
      <c r="G11" s="96"/>
      <c r="H11" s="96"/>
      <c r="I11" s="31"/>
      <c r="J11" s="31"/>
      <c r="K11" s="31"/>
      <c r="L11" s="31"/>
      <c r="M11" s="31"/>
      <c r="N11" s="31"/>
      <c r="O11" s="31"/>
      <c r="P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24"/>
    </row>
    <row r="12" spans="1:40" ht="12" customHeight="1">
      <c r="A12" s="23"/>
      <c r="B12" s="43"/>
      <c r="C12" s="35"/>
      <c r="D12" s="96"/>
      <c r="E12" s="96"/>
      <c r="F12" s="96"/>
      <c r="G12" s="96"/>
      <c r="H12" s="96"/>
      <c r="I12" s="30"/>
      <c r="J12" s="30"/>
      <c r="K12" s="30"/>
      <c r="L12" s="30"/>
      <c r="M12" s="30"/>
      <c r="N12" s="30"/>
      <c r="O12" s="30"/>
      <c r="P12" s="30"/>
      <c r="V12" s="30"/>
      <c r="W12" s="30"/>
      <c r="X12" s="30"/>
      <c r="Y12" s="30"/>
      <c r="Z12" s="30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24"/>
    </row>
    <row r="13" spans="1:40" ht="12" customHeight="1">
      <c r="A13" s="23"/>
      <c r="B13" s="43"/>
      <c r="C13" s="35"/>
      <c r="D13" s="35"/>
      <c r="E13" s="277" t="s">
        <v>45</v>
      </c>
      <c r="F13" s="277"/>
      <c r="G13" s="277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7"/>
      <c r="S13" s="277"/>
      <c r="T13" s="277"/>
      <c r="U13" s="277"/>
      <c r="V13" s="277"/>
      <c r="W13" s="277"/>
      <c r="X13" s="277"/>
      <c r="Y13" s="277"/>
      <c r="Z13" s="277"/>
      <c r="AA13" s="277"/>
      <c r="AB13" s="277"/>
      <c r="AC13" s="277"/>
      <c r="AD13" s="277"/>
      <c r="AE13" s="277"/>
      <c r="AF13" s="277"/>
      <c r="AG13" s="277"/>
      <c r="AH13" s="277"/>
      <c r="AI13" s="277"/>
      <c r="AJ13" s="277"/>
      <c r="AK13" s="31"/>
      <c r="AL13" s="31"/>
      <c r="AM13" s="24"/>
    </row>
    <row r="14" spans="1:40" ht="12" customHeight="1">
      <c r="A14" s="23"/>
      <c r="B14" s="43"/>
      <c r="C14" s="35"/>
      <c r="D14" s="35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31"/>
      <c r="AL14" s="31"/>
      <c r="AM14" s="24"/>
    </row>
    <row r="15" spans="1:40" ht="12" customHeight="1">
      <c r="A15" s="23"/>
      <c r="B15" s="43"/>
      <c r="C15" s="35"/>
      <c r="D15" s="35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31"/>
      <c r="AL15" s="31"/>
      <c r="AM15" s="24"/>
    </row>
    <row r="16" spans="1:40" ht="12" customHeight="1">
      <c r="A16" s="23"/>
      <c r="B16" s="43"/>
      <c r="C16" s="35"/>
      <c r="D16" s="35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7"/>
      <c r="AF16" s="277"/>
      <c r="AG16" s="277"/>
      <c r="AH16" s="277"/>
      <c r="AI16" s="277"/>
      <c r="AJ16" s="277"/>
      <c r="AK16" s="31"/>
      <c r="AL16" s="31"/>
      <c r="AM16" s="24"/>
    </row>
    <row r="17" spans="1:39" ht="12" customHeight="1">
      <c r="A17" s="23"/>
      <c r="B17" s="43"/>
      <c r="C17" s="35"/>
      <c r="D17" s="35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31"/>
      <c r="AL17" s="31"/>
      <c r="AM17" s="24"/>
    </row>
    <row r="18" spans="1:39" ht="12" customHeight="1">
      <c r="A18" s="23"/>
      <c r="B18" s="43"/>
      <c r="C18" s="35"/>
      <c r="D18" s="35"/>
      <c r="E18" s="278" t="s">
        <v>47</v>
      </c>
      <c r="F18" s="278"/>
      <c r="G18" s="278"/>
      <c r="H18" s="278"/>
      <c r="I18" s="278"/>
      <c r="J18" s="278"/>
      <c r="K18" s="278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31"/>
      <c r="AG18" s="31"/>
      <c r="AH18" s="31"/>
      <c r="AI18" s="31"/>
      <c r="AJ18" s="31"/>
      <c r="AK18" s="31"/>
      <c r="AL18" s="31"/>
      <c r="AM18" s="24"/>
    </row>
    <row r="19" spans="1:39" ht="12" customHeight="1">
      <c r="A19" s="23"/>
      <c r="B19" s="43"/>
      <c r="C19" s="35"/>
      <c r="D19" s="35"/>
      <c r="E19" s="98"/>
      <c r="F19" s="98"/>
      <c r="G19" s="98"/>
      <c r="H19" s="98"/>
      <c r="I19" s="98"/>
      <c r="J19" s="98"/>
      <c r="K19" s="98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31"/>
      <c r="AG19" s="31"/>
      <c r="AH19" s="31"/>
      <c r="AI19" s="31"/>
      <c r="AJ19" s="31"/>
      <c r="AK19" s="31"/>
      <c r="AL19" s="31"/>
      <c r="AM19" s="24"/>
    </row>
    <row r="20" spans="1:39" ht="12" customHeight="1">
      <c r="A20" s="23"/>
      <c r="B20" s="43"/>
      <c r="C20" s="35"/>
      <c r="D20" s="35"/>
      <c r="E20" s="274" t="s">
        <v>46</v>
      </c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  <c r="Q20" s="274"/>
      <c r="R20" s="274"/>
      <c r="S20" s="274"/>
      <c r="T20" s="274"/>
      <c r="U20" s="274"/>
      <c r="V20" s="274"/>
      <c r="W20" s="274"/>
      <c r="X20" s="274"/>
      <c r="Y20" s="274"/>
      <c r="Z20" s="274"/>
      <c r="AA20" s="274"/>
      <c r="AB20" s="274"/>
      <c r="AC20" s="274"/>
      <c r="AD20" s="274"/>
      <c r="AE20" s="274"/>
      <c r="AF20" s="274"/>
      <c r="AG20" s="274"/>
      <c r="AH20" s="274"/>
      <c r="AI20" s="73"/>
      <c r="AJ20" s="31"/>
      <c r="AK20" s="31"/>
      <c r="AL20" s="31"/>
      <c r="AM20" s="24"/>
    </row>
    <row r="21" spans="1:39" ht="12" customHeight="1">
      <c r="A21" s="23"/>
      <c r="B21" s="43"/>
      <c r="C21" s="35"/>
      <c r="D21" s="35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  <c r="Q21" s="274"/>
      <c r="R21" s="274"/>
      <c r="S21" s="274"/>
      <c r="T21" s="274"/>
      <c r="U21" s="274"/>
      <c r="V21" s="274"/>
      <c r="W21" s="274"/>
      <c r="X21" s="274"/>
      <c r="Y21" s="274"/>
      <c r="Z21" s="274"/>
      <c r="AA21" s="274"/>
      <c r="AB21" s="274"/>
      <c r="AC21" s="274"/>
      <c r="AD21" s="274"/>
      <c r="AE21" s="274"/>
      <c r="AF21" s="274"/>
      <c r="AG21" s="274"/>
      <c r="AH21" s="274"/>
      <c r="AI21" s="73"/>
      <c r="AJ21" s="31"/>
      <c r="AK21" s="31"/>
      <c r="AL21" s="31"/>
      <c r="AM21" s="24"/>
    </row>
    <row r="22" spans="1:39" ht="12" customHeight="1">
      <c r="A22" s="14"/>
      <c r="B22" s="43"/>
      <c r="C22" s="35"/>
      <c r="D22" s="35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74"/>
      <c r="R22" s="274"/>
      <c r="S22" s="274"/>
      <c r="T22" s="274"/>
      <c r="U22" s="274"/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73"/>
      <c r="AJ22" s="31"/>
      <c r="AK22" s="31"/>
      <c r="AL22" s="31"/>
      <c r="AM22" s="15"/>
    </row>
    <row r="23" spans="1:39" ht="12" customHeight="1">
      <c r="A23" s="16"/>
      <c r="B23" s="43"/>
      <c r="C23" s="35"/>
      <c r="D23" s="35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73"/>
      <c r="AJ23" s="31"/>
      <c r="AK23" s="31"/>
      <c r="AL23" s="31"/>
      <c r="AM23" s="15"/>
    </row>
    <row r="24" spans="1:39" ht="12" customHeight="1">
      <c r="A24" s="16"/>
      <c r="B24" s="43"/>
      <c r="C24" s="35"/>
      <c r="D24" s="35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73"/>
      <c r="AJ24" s="31"/>
      <c r="AK24" s="31"/>
      <c r="AL24" s="31"/>
      <c r="AM24" s="15"/>
    </row>
    <row r="25" spans="1:39" ht="12" customHeight="1">
      <c r="A25" s="16"/>
      <c r="B25" s="43"/>
      <c r="C25" s="35"/>
      <c r="D25" s="35"/>
      <c r="E25" s="274"/>
      <c r="F25" s="274"/>
      <c r="G25" s="274"/>
      <c r="H25" s="274"/>
      <c r="I25" s="274"/>
      <c r="J25" s="274"/>
      <c r="K25" s="274"/>
      <c r="L25" s="274"/>
      <c r="M25" s="274"/>
      <c r="N25" s="274"/>
      <c r="O25" s="274"/>
      <c r="P25" s="274"/>
      <c r="Q25" s="274"/>
      <c r="R25" s="274"/>
      <c r="S25" s="274"/>
      <c r="T25" s="274"/>
      <c r="U25" s="274"/>
      <c r="V25" s="274"/>
      <c r="W25" s="274"/>
      <c r="X25" s="274"/>
      <c r="Y25" s="274"/>
      <c r="Z25" s="274"/>
      <c r="AA25" s="274"/>
      <c r="AB25" s="274"/>
      <c r="AC25" s="274"/>
      <c r="AD25" s="274"/>
      <c r="AE25" s="274"/>
      <c r="AF25" s="274"/>
      <c r="AG25" s="274"/>
      <c r="AH25" s="274"/>
      <c r="AI25" s="73"/>
      <c r="AJ25" s="31"/>
      <c r="AK25" s="31"/>
      <c r="AL25" s="31"/>
      <c r="AM25" s="15"/>
    </row>
    <row r="26" spans="1:39" ht="0.75" customHeight="1">
      <c r="A26" s="16"/>
      <c r="B26" s="43"/>
      <c r="C26" s="35"/>
      <c r="D26" s="35"/>
      <c r="E26" s="274"/>
      <c r="F26" s="274"/>
      <c r="G26" s="274"/>
      <c r="H26" s="274"/>
      <c r="I26" s="274"/>
      <c r="J26" s="274"/>
      <c r="K26" s="274"/>
      <c r="L26" s="274"/>
      <c r="M26" s="274"/>
      <c r="N26" s="274"/>
      <c r="O26" s="274"/>
      <c r="P26" s="274"/>
      <c r="Q26" s="274"/>
      <c r="R26" s="274"/>
      <c r="S26" s="274"/>
      <c r="T26" s="274"/>
      <c r="U26" s="274"/>
      <c r="V26" s="274"/>
      <c r="W26" s="274"/>
      <c r="X26" s="274"/>
      <c r="Y26" s="274"/>
      <c r="Z26" s="274"/>
      <c r="AA26" s="274"/>
      <c r="AB26" s="274"/>
      <c r="AC26" s="274"/>
      <c r="AD26" s="274"/>
      <c r="AE26" s="274"/>
      <c r="AF26" s="274"/>
      <c r="AG26" s="274"/>
      <c r="AH26" s="274"/>
      <c r="AI26" s="73"/>
      <c r="AJ26" s="31"/>
      <c r="AK26" s="31"/>
      <c r="AL26" s="31"/>
      <c r="AM26" s="15"/>
    </row>
    <row r="27" spans="1:39" ht="10.15" customHeight="1">
      <c r="A27" s="16"/>
      <c r="B27" s="43"/>
      <c r="C27" s="35"/>
      <c r="D27" s="35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274"/>
      <c r="S27" s="274"/>
      <c r="T27" s="274"/>
      <c r="U27" s="274"/>
      <c r="V27" s="274"/>
      <c r="W27" s="274"/>
      <c r="X27" s="274"/>
      <c r="Y27" s="274"/>
      <c r="Z27" s="274"/>
      <c r="AA27" s="274"/>
      <c r="AB27" s="274"/>
      <c r="AC27" s="274"/>
      <c r="AD27" s="274"/>
      <c r="AE27" s="274"/>
      <c r="AF27" s="274"/>
      <c r="AG27" s="274"/>
      <c r="AH27" s="274"/>
      <c r="AI27" s="73"/>
      <c r="AJ27" s="31"/>
      <c r="AK27" s="31"/>
      <c r="AL27" s="31"/>
      <c r="AM27" s="15"/>
    </row>
    <row r="28" spans="1:39" ht="15" customHeight="1">
      <c r="A28" s="16"/>
      <c r="B28" s="43"/>
      <c r="C28" s="35"/>
      <c r="D28" s="35"/>
      <c r="E28" s="274"/>
      <c r="F28" s="274"/>
      <c r="G28" s="274"/>
      <c r="H28" s="274"/>
      <c r="I28" s="274"/>
      <c r="J28" s="274"/>
      <c r="K28" s="274"/>
      <c r="L28" s="274"/>
      <c r="M28" s="274"/>
      <c r="N28" s="274"/>
      <c r="O28" s="274"/>
      <c r="P28" s="274"/>
      <c r="Q28" s="274"/>
      <c r="R28" s="274"/>
      <c r="S28" s="274"/>
      <c r="T28" s="274"/>
      <c r="U28" s="274"/>
      <c r="V28" s="274"/>
      <c r="W28" s="274"/>
      <c r="X28" s="274"/>
      <c r="Y28" s="274"/>
      <c r="Z28" s="274"/>
      <c r="AA28" s="274"/>
      <c r="AB28" s="274"/>
      <c r="AC28" s="274"/>
      <c r="AD28" s="274"/>
      <c r="AE28" s="274"/>
      <c r="AF28" s="274"/>
      <c r="AG28" s="274"/>
      <c r="AH28" s="274"/>
      <c r="AI28" s="73"/>
      <c r="AJ28" s="31"/>
      <c r="AK28" s="31"/>
      <c r="AL28" s="31"/>
      <c r="AM28" s="15"/>
    </row>
    <row r="29" spans="1:39" ht="12" customHeight="1">
      <c r="A29" s="16"/>
      <c r="B29" s="43"/>
      <c r="C29" s="35"/>
      <c r="D29" s="35"/>
      <c r="E29" s="274"/>
      <c r="F29" s="274"/>
      <c r="G29" s="274"/>
      <c r="H29" s="274"/>
      <c r="I29" s="274"/>
      <c r="J29" s="274"/>
      <c r="K29" s="274"/>
      <c r="L29" s="274"/>
      <c r="M29" s="274"/>
      <c r="N29" s="274"/>
      <c r="O29" s="274"/>
      <c r="P29" s="274"/>
      <c r="Q29" s="274"/>
      <c r="R29" s="274"/>
      <c r="S29" s="274"/>
      <c r="T29" s="274"/>
      <c r="U29" s="274"/>
      <c r="V29" s="274"/>
      <c r="W29" s="274"/>
      <c r="X29" s="274"/>
      <c r="Y29" s="274"/>
      <c r="Z29" s="274"/>
      <c r="AA29" s="274"/>
      <c r="AB29" s="274"/>
      <c r="AC29" s="274"/>
      <c r="AD29" s="274"/>
      <c r="AE29" s="274"/>
      <c r="AF29" s="274"/>
      <c r="AG29" s="274"/>
      <c r="AH29" s="274"/>
      <c r="AI29" s="73"/>
      <c r="AJ29" s="31"/>
      <c r="AK29" s="31"/>
      <c r="AL29" s="31"/>
      <c r="AM29" s="15"/>
    </row>
    <row r="30" spans="1:39" ht="12" customHeight="1">
      <c r="A30" s="16"/>
      <c r="B30" s="43"/>
      <c r="C30" s="35"/>
      <c r="D30" s="35"/>
      <c r="E30" s="274"/>
      <c r="F30" s="274"/>
      <c r="G30" s="274"/>
      <c r="H30" s="274"/>
      <c r="I30" s="274"/>
      <c r="J30" s="274"/>
      <c r="K30" s="274"/>
      <c r="L30" s="274"/>
      <c r="M30" s="274"/>
      <c r="N30" s="274"/>
      <c r="O30" s="274"/>
      <c r="P30" s="274"/>
      <c r="Q30" s="274"/>
      <c r="R30" s="274"/>
      <c r="S30" s="274"/>
      <c r="T30" s="274"/>
      <c r="U30" s="274"/>
      <c r="V30" s="274"/>
      <c r="W30" s="274"/>
      <c r="X30" s="274"/>
      <c r="Y30" s="274"/>
      <c r="Z30" s="274"/>
      <c r="AA30" s="274"/>
      <c r="AB30" s="274"/>
      <c r="AC30" s="274"/>
      <c r="AD30" s="274"/>
      <c r="AE30" s="274"/>
      <c r="AF30" s="274"/>
      <c r="AG30" s="274"/>
      <c r="AH30" s="274"/>
      <c r="AI30" s="73"/>
      <c r="AJ30" s="31"/>
      <c r="AK30" s="31"/>
      <c r="AL30" s="31"/>
      <c r="AM30" s="15"/>
    </row>
    <row r="31" spans="1:39" ht="12" customHeight="1">
      <c r="A31" s="25"/>
      <c r="B31" s="43"/>
      <c r="C31" s="35"/>
      <c r="D31" s="35"/>
      <c r="E31" s="274"/>
      <c r="F31" s="274"/>
      <c r="G31" s="274"/>
      <c r="H31" s="274"/>
      <c r="I31" s="274"/>
      <c r="J31" s="274"/>
      <c r="K31" s="274"/>
      <c r="L31" s="274"/>
      <c r="M31" s="274"/>
      <c r="N31" s="274"/>
      <c r="O31" s="274"/>
      <c r="P31" s="274"/>
      <c r="Q31" s="274"/>
      <c r="R31" s="274"/>
      <c r="S31" s="274"/>
      <c r="T31" s="274"/>
      <c r="U31" s="274"/>
      <c r="V31" s="274"/>
      <c r="W31" s="274"/>
      <c r="X31" s="274"/>
      <c r="Y31" s="274"/>
      <c r="Z31" s="274"/>
      <c r="AA31" s="274"/>
      <c r="AB31" s="274"/>
      <c r="AC31" s="274"/>
      <c r="AD31" s="274"/>
      <c r="AE31" s="274"/>
      <c r="AF31" s="274"/>
      <c r="AG31" s="274"/>
      <c r="AH31" s="274"/>
      <c r="AI31" s="73"/>
      <c r="AJ31" s="31"/>
      <c r="AK31" s="31"/>
      <c r="AL31" s="31"/>
      <c r="AM31" s="26"/>
    </row>
    <row r="32" spans="1:39" ht="12" customHeight="1">
      <c r="A32" s="17"/>
      <c r="B32" s="43"/>
      <c r="C32" s="35"/>
      <c r="D32" s="35"/>
      <c r="E32" s="274"/>
      <c r="F32" s="274"/>
      <c r="G32" s="274"/>
      <c r="H32" s="274"/>
      <c r="I32" s="274"/>
      <c r="J32" s="274"/>
      <c r="K32" s="274"/>
      <c r="L32" s="274"/>
      <c r="M32" s="274"/>
      <c r="N32" s="274"/>
      <c r="O32" s="274"/>
      <c r="P32" s="274"/>
      <c r="Q32" s="274"/>
      <c r="R32" s="274"/>
      <c r="S32" s="274"/>
      <c r="T32" s="274"/>
      <c r="U32" s="274"/>
      <c r="V32" s="274"/>
      <c r="W32" s="274"/>
      <c r="X32" s="274"/>
      <c r="Y32" s="274"/>
      <c r="Z32" s="274"/>
      <c r="AA32" s="274"/>
      <c r="AB32" s="274"/>
      <c r="AC32" s="274"/>
      <c r="AD32" s="274"/>
      <c r="AE32" s="274"/>
      <c r="AF32" s="274"/>
      <c r="AG32" s="274"/>
      <c r="AH32" s="274"/>
      <c r="AI32" s="73"/>
      <c r="AJ32" s="31"/>
      <c r="AK32" s="31"/>
      <c r="AL32" s="31"/>
      <c r="AM32" s="27"/>
    </row>
    <row r="33" spans="1:39" ht="12" customHeight="1">
      <c r="A33" s="17"/>
      <c r="B33" s="43"/>
      <c r="C33" s="35"/>
      <c r="D33" s="35"/>
      <c r="E33" s="274"/>
      <c r="F33" s="274"/>
      <c r="G33" s="274"/>
      <c r="H33" s="274"/>
      <c r="I33" s="274"/>
      <c r="J33" s="274"/>
      <c r="K33" s="274"/>
      <c r="L33" s="274"/>
      <c r="M33" s="274"/>
      <c r="N33" s="274"/>
      <c r="O33" s="274"/>
      <c r="P33" s="274"/>
      <c r="Q33" s="274"/>
      <c r="R33" s="274"/>
      <c r="S33" s="274"/>
      <c r="T33" s="274"/>
      <c r="U33" s="274"/>
      <c r="V33" s="274"/>
      <c r="W33" s="274"/>
      <c r="X33" s="274"/>
      <c r="Y33" s="274"/>
      <c r="Z33" s="274"/>
      <c r="AA33" s="274"/>
      <c r="AB33" s="274"/>
      <c r="AC33" s="274"/>
      <c r="AD33" s="274"/>
      <c r="AE33" s="274"/>
      <c r="AF33" s="274"/>
      <c r="AG33" s="274"/>
      <c r="AH33" s="274"/>
      <c r="AI33" s="73"/>
      <c r="AJ33" s="31"/>
      <c r="AK33" s="31"/>
      <c r="AL33" s="31"/>
      <c r="AM33" s="27"/>
    </row>
    <row r="34" spans="1:39" ht="12" customHeight="1">
      <c r="A34" s="17"/>
      <c r="B34" s="43"/>
      <c r="C34" s="35"/>
      <c r="D34" s="35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31"/>
      <c r="AK34" s="31"/>
      <c r="AL34" s="31"/>
      <c r="AM34" s="27"/>
    </row>
    <row r="35" spans="1:39" ht="12" customHeight="1">
      <c r="A35" s="17"/>
      <c r="B35" s="43"/>
      <c r="C35" s="35"/>
      <c r="D35" s="35"/>
      <c r="E35" s="275" t="s">
        <v>48</v>
      </c>
      <c r="F35" s="275"/>
      <c r="G35" s="275"/>
      <c r="H35" s="275"/>
      <c r="I35" s="275"/>
      <c r="J35" s="275"/>
      <c r="K35" s="275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31"/>
      <c r="AK35" s="31"/>
      <c r="AL35" s="31"/>
      <c r="AM35" s="27"/>
    </row>
    <row r="36" spans="1:39" ht="12" customHeight="1">
      <c r="A36" s="17"/>
      <c r="B36" s="43"/>
      <c r="C36" s="35"/>
      <c r="D36" s="35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31"/>
      <c r="AK36" s="31"/>
      <c r="AL36" s="31"/>
      <c r="AM36" s="28"/>
    </row>
    <row r="37" spans="1:39" ht="12" customHeight="1">
      <c r="A37" s="17"/>
      <c r="B37" s="43"/>
      <c r="C37" s="35"/>
      <c r="D37" s="35"/>
      <c r="E37" s="276" t="s">
        <v>49</v>
      </c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  <c r="AH37" s="276"/>
      <c r="AI37" s="276"/>
      <c r="AJ37" s="276"/>
      <c r="AK37" s="31"/>
      <c r="AL37" s="31"/>
      <c r="AM37" s="28"/>
    </row>
    <row r="38" spans="1:39" ht="12" customHeight="1">
      <c r="A38" s="17"/>
      <c r="B38" s="43"/>
      <c r="C38" s="35"/>
      <c r="D38" s="35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6"/>
      <c r="AI38" s="276"/>
      <c r="AJ38" s="276"/>
      <c r="AK38" s="31"/>
      <c r="AL38" s="31"/>
      <c r="AM38" s="28"/>
    </row>
    <row r="39" spans="1:39" ht="12" customHeight="1">
      <c r="A39" s="17"/>
      <c r="B39" s="43"/>
      <c r="C39" s="35"/>
      <c r="D39" s="35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31"/>
      <c r="AK39" s="31"/>
      <c r="AL39" s="31"/>
      <c r="AM39" s="28"/>
    </row>
    <row r="40" spans="1:39" ht="12" customHeight="1">
      <c r="A40" s="17"/>
      <c r="B40" s="43"/>
      <c r="C40" s="35"/>
      <c r="D40" s="35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31"/>
      <c r="AK40" s="31"/>
      <c r="AL40" s="31"/>
      <c r="AM40" s="28"/>
    </row>
    <row r="41" spans="1:39" ht="12" customHeight="1">
      <c r="A41" s="17"/>
      <c r="B41" s="43"/>
      <c r="C41" s="35"/>
      <c r="D41" s="35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31"/>
      <c r="AK41" s="31"/>
      <c r="AL41" s="31"/>
      <c r="AM41" s="28"/>
    </row>
    <row r="42" spans="1:39" ht="12" customHeight="1">
      <c r="A42" s="17"/>
      <c r="B42" s="43"/>
      <c r="C42" s="35"/>
      <c r="D42" s="35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31"/>
      <c r="AK42" s="31"/>
      <c r="AL42" s="31"/>
      <c r="AM42" s="28"/>
    </row>
    <row r="43" spans="1:39" ht="12" customHeight="1">
      <c r="A43" s="17"/>
      <c r="B43" s="43"/>
      <c r="C43" s="35"/>
      <c r="D43" s="35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31"/>
      <c r="AK43" s="31"/>
      <c r="AL43" s="31"/>
      <c r="AM43" s="28"/>
    </row>
    <row r="44" spans="1:39" ht="12" customHeight="1">
      <c r="A44" s="17"/>
      <c r="B44" s="43"/>
      <c r="C44" s="35"/>
      <c r="D44" s="35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31"/>
      <c r="AK44" s="31"/>
      <c r="AL44" s="31"/>
      <c r="AM44" s="28"/>
    </row>
    <row r="45" spans="1:39" ht="12" customHeight="1">
      <c r="A45" s="17"/>
      <c r="B45" s="43"/>
      <c r="C45" s="35"/>
      <c r="D45" s="35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31"/>
      <c r="AK45" s="31"/>
      <c r="AL45" s="31"/>
      <c r="AM45" s="28"/>
    </row>
    <row r="46" spans="1:39" ht="12" customHeight="1">
      <c r="A46" s="17"/>
      <c r="B46" s="43"/>
      <c r="C46" s="35"/>
      <c r="D46" s="35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31"/>
      <c r="AK46" s="31"/>
      <c r="AL46" s="31"/>
      <c r="AM46" s="28"/>
    </row>
    <row r="47" spans="1:39" ht="12" customHeight="1">
      <c r="A47" s="17"/>
      <c r="B47" s="43"/>
      <c r="C47" s="35"/>
      <c r="D47" s="35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31"/>
      <c r="AK47" s="31"/>
      <c r="AL47" s="31"/>
      <c r="AM47" s="28"/>
    </row>
    <row r="48" spans="1:39" ht="12" customHeight="1">
      <c r="A48" s="17"/>
      <c r="B48" s="43"/>
      <c r="C48" s="35"/>
      <c r="D48" s="35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28"/>
    </row>
    <row r="49" spans="1:39" ht="12" customHeight="1">
      <c r="A49" s="17"/>
      <c r="B49" s="43"/>
      <c r="C49" s="35"/>
      <c r="D49" s="35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28"/>
    </row>
    <row r="50" spans="1:39" ht="12" customHeight="1">
      <c r="A50" s="17"/>
      <c r="B50" s="43"/>
      <c r="C50" s="35"/>
      <c r="D50" s="35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28"/>
    </row>
    <row r="51" spans="1:39" ht="12" customHeight="1">
      <c r="A51" s="17"/>
      <c r="B51" s="43"/>
      <c r="C51" s="35"/>
      <c r="D51" s="35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0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28"/>
    </row>
    <row r="52" spans="1:39" ht="12" customHeight="1">
      <c r="A52" s="17"/>
      <c r="B52" s="43"/>
      <c r="C52" s="35"/>
      <c r="D52" s="35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28"/>
    </row>
    <row r="53" spans="1:39" ht="12" customHeight="1">
      <c r="A53" s="17"/>
      <c r="B53" s="43"/>
      <c r="C53" s="35"/>
      <c r="D53" s="35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28"/>
    </row>
    <row r="54" spans="1:39" ht="12" customHeight="1">
      <c r="A54" s="17"/>
      <c r="B54" s="43"/>
      <c r="C54" s="35"/>
      <c r="D54" s="35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28"/>
    </row>
    <row r="55" spans="1:39" ht="12" customHeight="1">
      <c r="A55" s="17"/>
      <c r="B55" s="43"/>
      <c r="C55" s="35"/>
      <c r="D55" s="35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28"/>
    </row>
    <row r="56" spans="1:39" ht="12" customHeight="1">
      <c r="A56" s="17"/>
      <c r="B56" s="43"/>
      <c r="C56" s="35"/>
      <c r="D56" s="35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28"/>
    </row>
    <row r="57" spans="1:39" ht="12" customHeight="1">
      <c r="A57" s="17"/>
      <c r="B57" s="43"/>
      <c r="C57" s="35"/>
      <c r="D57" s="35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28"/>
    </row>
    <row r="58" spans="1:39" ht="12" customHeight="1">
      <c r="A58" s="17"/>
      <c r="B58" s="43"/>
      <c r="C58" s="35"/>
      <c r="D58" s="35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28"/>
    </row>
    <row r="59" spans="1:39" ht="12" customHeight="1">
      <c r="A59" s="17"/>
      <c r="B59" s="43"/>
      <c r="C59" s="35"/>
      <c r="D59" s="35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28"/>
    </row>
    <row r="60" spans="1:39" ht="12" customHeight="1">
      <c r="A60" s="17"/>
      <c r="B60" s="43"/>
      <c r="C60" s="35"/>
      <c r="D60" s="35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28"/>
    </row>
    <row r="61" spans="1:39" ht="12" customHeight="1">
      <c r="A61" s="17"/>
      <c r="B61" s="43"/>
      <c r="C61" s="35"/>
      <c r="D61" s="35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1"/>
      <c r="AL61" s="31"/>
      <c r="AM61" s="28"/>
    </row>
    <row r="62" spans="1:39" ht="12" customHeight="1">
      <c r="A62" s="17"/>
      <c r="B62" s="43"/>
      <c r="C62" s="35"/>
      <c r="D62" s="35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28"/>
    </row>
    <row r="63" spans="1:39" ht="12" customHeight="1">
      <c r="A63" s="17"/>
      <c r="B63" s="43"/>
      <c r="C63" s="35"/>
      <c r="D63" s="35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28"/>
    </row>
    <row r="64" spans="1:39" ht="12" customHeight="1">
      <c r="A64" s="17"/>
      <c r="B64" s="43"/>
      <c r="C64" s="35"/>
      <c r="D64" s="35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28"/>
    </row>
    <row r="65" spans="1:39" ht="12" customHeight="1">
      <c r="A65" s="17"/>
      <c r="B65" s="43"/>
      <c r="C65" s="35"/>
      <c r="D65" s="35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28"/>
    </row>
    <row r="66" spans="1:39" ht="12" customHeight="1">
      <c r="A66" s="17"/>
      <c r="B66" s="43"/>
      <c r="C66" s="35"/>
      <c r="D66" s="35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28"/>
    </row>
    <row r="67" spans="1:39" ht="12" customHeight="1">
      <c r="A67" s="17"/>
      <c r="B67" s="43"/>
      <c r="C67" s="35"/>
      <c r="D67" s="35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28"/>
    </row>
    <row r="68" spans="1:39" ht="12" customHeight="1">
      <c r="A68" s="17"/>
      <c r="B68" s="43"/>
      <c r="C68" s="35"/>
      <c r="D68" s="35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28"/>
    </row>
    <row r="69" spans="1:39" ht="12" customHeight="1">
      <c r="A69" s="17"/>
      <c r="B69" s="43"/>
      <c r="C69" s="35"/>
      <c r="D69" s="35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28"/>
    </row>
    <row r="70" spans="1:39" ht="12" customHeight="1">
      <c r="A70" s="17"/>
      <c r="B70" s="43"/>
      <c r="C70" s="35"/>
      <c r="D70" s="35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28"/>
    </row>
    <row r="71" spans="1:39" ht="12" customHeight="1">
      <c r="A71" s="17"/>
      <c r="B71" s="100"/>
      <c r="C71" s="35"/>
      <c r="D71" s="35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28"/>
    </row>
    <row r="72" spans="1:39" ht="12" customHeight="1">
      <c r="A72" s="17"/>
      <c r="B72" s="100"/>
      <c r="C72" s="35"/>
      <c r="D72" s="35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28"/>
    </row>
    <row r="73" spans="1:39" ht="12" customHeight="1">
      <c r="A73" s="17"/>
      <c r="B73" s="100"/>
      <c r="C73" s="35"/>
      <c r="D73" s="35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28"/>
    </row>
    <row r="74" spans="1:39" ht="12" customHeight="1">
      <c r="A74" s="19"/>
      <c r="B74" s="100"/>
      <c r="C74" s="35"/>
      <c r="D74" s="35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11"/>
    </row>
    <row r="75" spans="1:39">
      <c r="A75" s="19"/>
      <c r="B75" s="100"/>
      <c r="C75" s="35"/>
      <c r="D75" s="35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11"/>
    </row>
    <row r="76" spans="1:39" ht="13.5" thickBot="1">
      <c r="A76" s="20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2"/>
    </row>
  </sheetData>
  <mergeCells count="32">
    <mergeCell ref="Z8:AB8"/>
    <mergeCell ref="A1:J6"/>
    <mergeCell ref="K1:AB3"/>
    <mergeCell ref="AC1:AM6"/>
    <mergeCell ref="K4:AB4"/>
    <mergeCell ref="K5:AB6"/>
    <mergeCell ref="A7:J7"/>
    <mergeCell ref="K7:L7"/>
    <mergeCell ref="M7:N7"/>
    <mergeCell ref="O7:P7"/>
    <mergeCell ref="Q7:R7"/>
    <mergeCell ref="AH7:AH8"/>
    <mergeCell ref="AI7:AM8"/>
    <mergeCell ref="A8:J8"/>
    <mergeCell ref="K8:L8"/>
    <mergeCell ref="M8:N8"/>
    <mergeCell ref="AG7:AG8"/>
    <mergeCell ref="E20:AH33"/>
    <mergeCell ref="E35:K35"/>
    <mergeCell ref="E37:AJ38"/>
    <mergeCell ref="E13:AJ16"/>
    <mergeCell ref="E18:K18"/>
    <mergeCell ref="S7:T7"/>
    <mergeCell ref="U7:V7"/>
    <mergeCell ref="W7:Y7"/>
    <mergeCell ref="Z7:AB7"/>
    <mergeCell ref="AF7:AF8"/>
    <mergeCell ref="O8:P8"/>
    <mergeCell ref="Q8:R8"/>
    <mergeCell ref="S8:T8"/>
    <mergeCell ref="U8:V8"/>
    <mergeCell ref="W8:Y8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3935E-67C1-4C24-ADB2-A6BEB6D44ED7}">
  <sheetPr>
    <pageSetUpPr fitToPage="1"/>
  </sheetPr>
  <dimension ref="A1:AN37"/>
  <sheetViews>
    <sheetView showGridLines="0" view="pageBreakPreview" zoomScaleNormal="100" zoomScaleSheetLayoutView="100" workbookViewId="0">
      <selection activeCell="E33" sqref="E33:V34"/>
    </sheetView>
  </sheetViews>
  <sheetFormatPr defaultColWidth="9.140625"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61.5" customHeight="1">
      <c r="A1" s="253" t="s">
        <v>19</v>
      </c>
      <c r="B1" s="253"/>
      <c r="C1" s="254"/>
      <c r="D1" s="254"/>
      <c r="E1" s="254"/>
      <c r="F1" s="254"/>
      <c r="G1" s="254"/>
      <c r="H1" s="254"/>
      <c r="I1" s="254"/>
      <c r="J1" s="255"/>
      <c r="K1" s="142" t="str">
        <f>INTRODUCTION!K1</f>
        <v>نگهداشت و افزایش تولید میدان نفتی بینک
سطح الارض و ابنیه تحت الارض 
خرید مخازن ذخیره گاز ایستگاه تقویت فشار گاز بینک 
(قرارداد BK-HD-GCS-CO-0026_00 )</v>
      </c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4"/>
      <c r="AC1" s="262"/>
      <c r="AD1" s="263"/>
      <c r="AE1" s="263"/>
      <c r="AF1" s="263"/>
      <c r="AG1" s="263"/>
      <c r="AH1" s="263"/>
      <c r="AI1" s="263"/>
      <c r="AJ1" s="263"/>
      <c r="AK1" s="263"/>
      <c r="AL1" s="264"/>
      <c r="AM1" s="264"/>
      <c r="AN1" s="1"/>
    </row>
    <row r="2" spans="1:40" ht="15" customHeight="1">
      <c r="A2" s="256"/>
      <c r="B2" s="256"/>
      <c r="C2" s="257"/>
      <c r="D2" s="257"/>
      <c r="E2" s="257"/>
      <c r="F2" s="257"/>
      <c r="G2" s="257"/>
      <c r="H2" s="257"/>
      <c r="I2" s="257"/>
      <c r="J2" s="258"/>
      <c r="K2" s="145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7"/>
      <c r="AC2" s="265"/>
      <c r="AD2" s="266"/>
      <c r="AE2" s="266"/>
      <c r="AF2" s="266"/>
      <c r="AG2" s="266"/>
      <c r="AH2" s="266"/>
      <c r="AI2" s="266"/>
      <c r="AJ2" s="266"/>
      <c r="AK2" s="266"/>
      <c r="AL2" s="267"/>
      <c r="AM2" s="267"/>
      <c r="AN2" s="3"/>
    </row>
    <row r="3" spans="1:40" ht="12.75" customHeight="1">
      <c r="A3" s="256"/>
      <c r="B3" s="256"/>
      <c r="C3" s="257"/>
      <c r="D3" s="257"/>
      <c r="E3" s="257"/>
      <c r="F3" s="257"/>
      <c r="G3" s="257"/>
      <c r="H3" s="257"/>
      <c r="I3" s="257"/>
      <c r="J3" s="258"/>
      <c r="K3" s="145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7"/>
      <c r="AC3" s="265"/>
      <c r="AD3" s="266"/>
      <c r="AE3" s="266"/>
      <c r="AF3" s="266"/>
      <c r="AG3" s="266"/>
      <c r="AH3" s="266"/>
      <c r="AI3" s="266"/>
      <c r="AJ3" s="266"/>
      <c r="AK3" s="266"/>
      <c r="AL3" s="267"/>
      <c r="AM3" s="267"/>
      <c r="AN3" s="3"/>
    </row>
    <row r="4" spans="1:40" ht="13.5" customHeight="1">
      <c r="A4" s="256"/>
      <c r="B4" s="256"/>
      <c r="C4" s="257"/>
      <c r="D4" s="257"/>
      <c r="E4" s="257"/>
      <c r="F4" s="257"/>
      <c r="G4" s="257"/>
      <c r="H4" s="257"/>
      <c r="I4" s="257"/>
      <c r="J4" s="258"/>
      <c r="K4" s="238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40"/>
      <c r="AC4" s="265"/>
      <c r="AD4" s="266"/>
      <c r="AE4" s="266"/>
      <c r="AF4" s="266"/>
      <c r="AG4" s="266"/>
      <c r="AH4" s="266"/>
      <c r="AI4" s="266"/>
      <c r="AJ4" s="266"/>
      <c r="AK4" s="266"/>
      <c r="AL4" s="267"/>
      <c r="AM4" s="267"/>
      <c r="AN4" s="3"/>
    </row>
    <row r="5" spans="1:40" ht="11.25" customHeight="1">
      <c r="A5" s="256"/>
      <c r="B5" s="256"/>
      <c r="C5" s="257"/>
      <c r="D5" s="257"/>
      <c r="E5" s="257"/>
      <c r="F5" s="257"/>
      <c r="G5" s="257"/>
      <c r="H5" s="257"/>
      <c r="I5" s="257"/>
      <c r="J5" s="258"/>
      <c r="K5" s="212" t="str">
        <f>REVISION!K5</f>
        <v>Mechanical Calculation Book For Elevated Potable Water Tank (TK-2209)</v>
      </c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4"/>
      <c r="AC5" s="265"/>
      <c r="AD5" s="266"/>
      <c r="AE5" s="266"/>
      <c r="AF5" s="266"/>
      <c r="AG5" s="266"/>
      <c r="AH5" s="266"/>
      <c r="AI5" s="266"/>
      <c r="AJ5" s="266"/>
      <c r="AK5" s="266"/>
      <c r="AL5" s="267"/>
      <c r="AM5" s="267"/>
      <c r="AN5" s="3"/>
    </row>
    <row r="6" spans="1:40" ht="6.75" customHeight="1">
      <c r="A6" s="259"/>
      <c r="B6" s="259"/>
      <c r="C6" s="260"/>
      <c r="D6" s="260"/>
      <c r="E6" s="260"/>
      <c r="F6" s="260"/>
      <c r="G6" s="260"/>
      <c r="H6" s="260"/>
      <c r="I6" s="260"/>
      <c r="J6" s="261"/>
      <c r="K6" s="215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7"/>
      <c r="AC6" s="268"/>
      <c r="AD6" s="269"/>
      <c r="AE6" s="269"/>
      <c r="AF6" s="269"/>
      <c r="AG6" s="269"/>
      <c r="AH6" s="269"/>
      <c r="AI6" s="269"/>
      <c r="AJ6" s="269"/>
      <c r="AK6" s="269"/>
      <c r="AL6" s="270"/>
      <c r="AM6" s="270"/>
      <c r="AN6" s="3"/>
    </row>
    <row r="7" spans="1:40" ht="18" customHeight="1">
      <c r="A7" s="271" t="s">
        <v>6</v>
      </c>
      <c r="B7" s="271"/>
      <c r="C7" s="201"/>
      <c r="D7" s="201"/>
      <c r="E7" s="201"/>
      <c r="F7" s="201"/>
      <c r="G7" s="201"/>
      <c r="H7" s="201"/>
      <c r="I7" s="201"/>
      <c r="J7" s="272"/>
      <c r="K7" s="200" t="s">
        <v>7</v>
      </c>
      <c r="L7" s="200"/>
      <c r="M7" s="200" t="s">
        <v>8</v>
      </c>
      <c r="N7" s="200"/>
      <c r="O7" s="200" t="s">
        <v>9</v>
      </c>
      <c r="P7" s="200"/>
      <c r="Q7" s="200" t="s">
        <v>10</v>
      </c>
      <c r="R7" s="200"/>
      <c r="S7" s="200" t="s">
        <v>11</v>
      </c>
      <c r="T7" s="200"/>
      <c r="U7" s="200" t="s">
        <v>12</v>
      </c>
      <c r="V7" s="200"/>
      <c r="W7" s="218" t="s">
        <v>13</v>
      </c>
      <c r="X7" s="218"/>
      <c r="Y7" s="218"/>
      <c r="Z7" s="200" t="s">
        <v>14</v>
      </c>
      <c r="AA7" s="200"/>
      <c r="AB7" s="200"/>
      <c r="AC7" s="71"/>
      <c r="AD7" s="72"/>
      <c r="AE7" s="72"/>
      <c r="AF7" s="194">
        <f>INTRODUCTION!AF7</f>
        <v>8</v>
      </c>
      <c r="AG7" s="194" t="str">
        <f>REVISION!AF7</f>
        <v>از</v>
      </c>
      <c r="AH7" s="194">
        <f>INTRODUCTION!AH7+1</f>
        <v>5</v>
      </c>
      <c r="AI7" s="194" t="s">
        <v>42</v>
      </c>
      <c r="AJ7" s="194"/>
      <c r="AK7" s="194"/>
      <c r="AL7" s="194"/>
      <c r="AM7" s="248"/>
      <c r="AN7" s="3"/>
    </row>
    <row r="8" spans="1:40" ht="17.25" customHeight="1" thickBot="1">
      <c r="A8" s="273" t="s">
        <v>21</v>
      </c>
      <c r="B8" s="273"/>
      <c r="C8" s="198"/>
      <c r="D8" s="198"/>
      <c r="E8" s="198"/>
      <c r="F8" s="198"/>
      <c r="G8" s="198"/>
      <c r="H8" s="198"/>
      <c r="I8" s="198"/>
      <c r="J8" s="199"/>
      <c r="K8" s="204" t="s">
        <v>22</v>
      </c>
      <c r="L8" s="205"/>
      <c r="M8" s="206" t="s">
        <v>28</v>
      </c>
      <c r="N8" s="207"/>
      <c r="O8" s="204" t="s">
        <v>224</v>
      </c>
      <c r="P8" s="205"/>
      <c r="Q8" s="206" t="s">
        <v>29</v>
      </c>
      <c r="R8" s="207"/>
      <c r="S8" s="204" t="str">
        <f>Cover!S8</f>
        <v>ME</v>
      </c>
      <c r="T8" s="205"/>
      <c r="U8" s="204" t="str">
        <f>Cover!U8</f>
        <v>CN</v>
      </c>
      <c r="V8" s="205"/>
      <c r="W8" s="250" t="str">
        <f>Cover!W8</f>
        <v>0001</v>
      </c>
      <c r="X8" s="251"/>
      <c r="Y8" s="252"/>
      <c r="Z8" s="204" t="str">
        <f>Cover!Z8</f>
        <v>V00</v>
      </c>
      <c r="AA8" s="219"/>
      <c r="AB8" s="205"/>
      <c r="AC8" s="69"/>
      <c r="AD8" s="70"/>
      <c r="AE8" s="70"/>
      <c r="AF8" s="195"/>
      <c r="AG8" s="195"/>
      <c r="AH8" s="195"/>
      <c r="AI8" s="195"/>
      <c r="AJ8" s="195"/>
      <c r="AK8" s="195"/>
      <c r="AL8" s="195"/>
      <c r="AM8" s="249"/>
      <c r="AN8" s="4"/>
    </row>
    <row r="9" spans="1:40" ht="15" customHeight="1">
      <c r="A9" s="92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  <c r="AN9" s="5"/>
    </row>
    <row r="10" spans="1:40" ht="12" customHeight="1">
      <c r="A10" s="29"/>
      <c r="B10" s="35"/>
      <c r="C10" s="35"/>
      <c r="D10" s="35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2"/>
    </row>
    <row r="11" spans="1:40" ht="12" customHeight="1">
      <c r="A11" s="23"/>
      <c r="B11" s="95"/>
      <c r="C11" s="35"/>
      <c r="D11" s="96" t="s">
        <v>50</v>
      </c>
      <c r="E11" s="96"/>
      <c r="F11" s="96"/>
      <c r="G11" s="96"/>
      <c r="H11" s="96"/>
      <c r="I11" s="31"/>
      <c r="J11" s="31"/>
      <c r="K11" s="31"/>
      <c r="L11" s="31"/>
      <c r="M11" s="31"/>
      <c r="N11" s="31"/>
      <c r="O11" s="31"/>
      <c r="P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24"/>
    </row>
    <row r="12" spans="1:40" ht="12" customHeight="1">
      <c r="A12" s="23"/>
      <c r="B12" s="43"/>
      <c r="C12" s="35"/>
      <c r="D12" s="96"/>
      <c r="E12" s="96"/>
      <c r="F12" s="96"/>
      <c r="G12" s="96"/>
      <c r="H12" s="96"/>
      <c r="I12" s="30"/>
      <c r="J12" s="30"/>
      <c r="K12" s="30"/>
      <c r="L12" s="30"/>
      <c r="M12" s="30"/>
      <c r="N12" s="30"/>
      <c r="O12" s="30"/>
      <c r="P12" s="30"/>
      <c r="V12" s="30"/>
      <c r="W12" s="30"/>
      <c r="X12" s="30"/>
      <c r="Y12" s="30"/>
      <c r="Z12" s="30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24"/>
    </row>
    <row r="13" spans="1:40" ht="25.15" customHeight="1">
      <c r="A13" s="23"/>
      <c r="B13" s="43"/>
      <c r="C13" s="35"/>
      <c r="D13" s="35"/>
      <c r="E13" s="314" t="s">
        <v>51</v>
      </c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5" t="s">
        <v>52</v>
      </c>
      <c r="X13" s="315"/>
      <c r="Y13" s="315"/>
      <c r="Z13" s="315" t="s">
        <v>53</v>
      </c>
      <c r="AA13" s="315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"/>
      <c r="AM13" s="24"/>
    </row>
    <row r="14" spans="1:40" ht="25.15" customHeight="1">
      <c r="A14" s="23"/>
      <c r="B14" s="43"/>
      <c r="C14" s="35"/>
      <c r="D14" s="35"/>
      <c r="E14" s="294" t="s">
        <v>54</v>
      </c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6"/>
      <c r="AL14" s="31"/>
      <c r="AM14" s="24"/>
    </row>
    <row r="15" spans="1:40" ht="25.15" customHeight="1">
      <c r="A15" s="23"/>
      <c r="B15" s="43"/>
      <c r="C15" s="35"/>
      <c r="D15" s="35"/>
      <c r="E15" s="311" t="s">
        <v>55</v>
      </c>
      <c r="F15" s="311"/>
      <c r="G15" s="311"/>
      <c r="H15" s="311"/>
      <c r="I15" s="311"/>
      <c r="J15" s="311"/>
      <c r="K15" s="311"/>
      <c r="L15" s="311"/>
      <c r="M15" s="311"/>
      <c r="N15" s="311"/>
      <c r="O15" s="311"/>
      <c r="P15" s="311"/>
      <c r="Q15" s="311"/>
      <c r="R15" s="311"/>
      <c r="S15" s="311"/>
      <c r="T15" s="311"/>
      <c r="U15" s="311"/>
      <c r="V15" s="311"/>
      <c r="W15" s="298"/>
      <c r="X15" s="298"/>
      <c r="Y15" s="298"/>
      <c r="Z15" s="298" t="s">
        <v>60</v>
      </c>
      <c r="AA15" s="298"/>
      <c r="AB15" s="298"/>
      <c r="AC15" s="298"/>
      <c r="AD15" s="298"/>
      <c r="AE15" s="298"/>
      <c r="AF15" s="298"/>
      <c r="AG15" s="298"/>
      <c r="AH15" s="298"/>
      <c r="AI15" s="298"/>
      <c r="AJ15" s="298"/>
      <c r="AK15" s="298"/>
      <c r="AL15" s="31"/>
      <c r="AM15" s="24"/>
    </row>
    <row r="16" spans="1:40" ht="25.15" customHeight="1">
      <c r="A16" s="23"/>
      <c r="B16" s="43"/>
      <c r="C16" s="35"/>
      <c r="D16" s="35"/>
      <c r="E16" s="285" t="s">
        <v>56</v>
      </c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5"/>
      <c r="W16" s="298"/>
      <c r="X16" s="298"/>
      <c r="Y16" s="298"/>
      <c r="Z16" s="291" t="s">
        <v>58</v>
      </c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31"/>
      <c r="AM16" s="24"/>
    </row>
    <row r="17" spans="1:39" ht="25.15" customHeight="1">
      <c r="A17" s="23"/>
      <c r="B17" s="43"/>
      <c r="C17" s="35"/>
      <c r="D17" s="35"/>
      <c r="E17" s="285" t="s">
        <v>57</v>
      </c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  <c r="W17" s="298"/>
      <c r="X17" s="298"/>
      <c r="Y17" s="298"/>
      <c r="Z17" s="302" t="s">
        <v>59</v>
      </c>
      <c r="AA17" s="302"/>
      <c r="AB17" s="302"/>
      <c r="AC17" s="302"/>
      <c r="AD17" s="302"/>
      <c r="AE17" s="302"/>
      <c r="AF17" s="302"/>
      <c r="AG17" s="302"/>
      <c r="AH17" s="302"/>
      <c r="AI17" s="302"/>
      <c r="AJ17" s="302"/>
      <c r="AK17" s="302"/>
      <c r="AL17" s="31"/>
      <c r="AM17" s="24"/>
    </row>
    <row r="18" spans="1:39" ht="25.15" customHeight="1">
      <c r="A18" s="23"/>
      <c r="B18" s="43"/>
      <c r="C18" s="35"/>
      <c r="D18" s="35"/>
      <c r="E18" s="285" t="s">
        <v>61</v>
      </c>
      <c r="F18" s="285"/>
      <c r="G18" s="285"/>
      <c r="H18" s="285"/>
      <c r="I18" s="285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91" t="s">
        <v>62</v>
      </c>
      <c r="X18" s="291"/>
      <c r="Y18" s="286"/>
      <c r="Z18" s="312">
        <v>25</v>
      </c>
      <c r="AA18" s="313"/>
      <c r="AB18" s="313"/>
      <c r="AC18" s="313"/>
      <c r="AD18" s="313"/>
      <c r="AE18" s="287" t="s">
        <v>89</v>
      </c>
      <c r="AF18" s="287"/>
      <c r="AG18" s="304">
        <v>20</v>
      </c>
      <c r="AH18" s="304"/>
      <c r="AI18" s="304"/>
      <c r="AJ18" s="304"/>
      <c r="AK18" s="305"/>
      <c r="AL18" s="31"/>
      <c r="AM18" s="24"/>
    </row>
    <row r="19" spans="1:39" ht="25.15" customHeight="1">
      <c r="A19" s="23"/>
      <c r="B19" s="43"/>
      <c r="C19" s="35"/>
      <c r="D19" s="35"/>
      <c r="E19" s="306" t="s">
        <v>65</v>
      </c>
      <c r="F19" s="289"/>
      <c r="G19" s="289"/>
      <c r="H19" s="289"/>
      <c r="I19" s="290"/>
      <c r="J19" s="286" t="s">
        <v>63</v>
      </c>
      <c r="K19" s="287"/>
      <c r="L19" s="287"/>
      <c r="M19" s="287"/>
      <c r="N19" s="287"/>
      <c r="O19" s="287"/>
      <c r="P19" s="287"/>
      <c r="Q19" s="287"/>
      <c r="R19" s="287"/>
      <c r="S19" s="287"/>
      <c r="T19" s="287"/>
      <c r="U19" s="287"/>
      <c r="V19" s="288"/>
      <c r="W19" s="291" t="s">
        <v>66</v>
      </c>
      <c r="X19" s="291"/>
      <c r="Y19" s="291"/>
      <c r="Z19" s="297">
        <v>3500</v>
      </c>
      <c r="AA19" s="297"/>
      <c r="AB19" s="297"/>
      <c r="AC19" s="297"/>
      <c r="AD19" s="297"/>
      <c r="AE19" s="297"/>
      <c r="AF19" s="297"/>
      <c r="AG19" s="297"/>
      <c r="AH19" s="297"/>
      <c r="AI19" s="297"/>
      <c r="AJ19" s="297"/>
      <c r="AK19" s="297"/>
      <c r="AL19" s="31"/>
      <c r="AM19" s="24"/>
    </row>
    <row r="20" spans="1:39" ht="25.15" customHeight="1">
      <c r="A20" s="23"/>
      <c r="B20" s="43"/>
      <c r="C20" s="35"/>
      <c r="D20" s="35"/>
      <c r="E20" s="307"/>
      <c r="F20" s="308"/>
      <c r="G20" s="308"/>
      <c r="H20" s="308"/>
      <c r="I20" s="309"/>
      <c r="J20" s="286" t="s">
        <v>64</v>
      </c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8"/>
      <c r="W20" s="291" t="s">
        <v>66</v>
      </c>
      <c r="X20" s="291"/>
      <c r="Y20" s="291"/>
      <c r="Z20" s="291">
        <v>2600</v>
      </c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31"/>
      <c r="AM20" s="24"/>
    </row>
    <row r="21" spans="1:39" ht="25.15" customHeight="1">
      <c r="A21" s="23"/>
      <c r="B21" s="43"/>
      <c r="C21" s="35"/>
      <c r="D21" s="35"/>
      <c r="E21" s="310" t="s">
        <v>67</v>
      </c>
      <c r="F21" s="310"/>
      <c r="G21" s="310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310"/>
      <c r="V21" s="310"/>
      <c r="W21" s="291" t="s">
        <v>68</v>
      </c>
      <c r="X21" s="291"/>
      <c r="Y21" s="291"/>
      <c r="Z21" s="291">
        <v>1000</v>
      </c>
      <c r="AA21" s="291"/>
      <c r="AB21" s="291"/>
      <c r="AC21" s="291"/>
      <c r="AD21" s="291"/>
      <c r="AE21" s="291"/>
      <c r="AF21" s="291"/>
      <c r="AG21" s="291"/>
      <c r="AH21" s="291"/>
      <c r="AI21" s="291"/>
      <c r="AJ21" s="291"/>
      <c r="AK21" s="291"/>
      <c r="AL21" s="31"/>
      <c r="AM21" s="24"/>
    </row>
    <row r="22" spans="1:39" ht="25.15" customHeight="1">
      <c r="A22" s="14"/>
      <c r="B22" s="43"/>
      <c r="C22" s="35"/>
      <c r="D22" s="35"/>
      <c r="E22" s="285" t="s">
        <v>69</v>
      </c>
      <c r="F22" s="285"/>
      <c r="G22" s="285"/>
      <c r="H22" s="285"/>
      <c r="I22" s="285"/>
      <c r="J22" s="285"/>
      <c r="K22" s="285"/>
      <c r="L22" s="285"/>
      <c r="M22" s="285"/>
      <c r="N22" s="285"/>
      <c r="O22" s="285"/>
      <c r="P22" s="285"/>
      <c r="Q22" s="285"/>
      <c r="R22" s="285"/>
      <c r="S22" s="285"/>
      <c r="T22" s="285"/>
      <c r="U22" s="285"/>
      <c r="V22" s="285"/>
      <c r="W22" s="291" t="s">
        <v>70</v>
      </c>
      <c r="X22" s="291"/>
      <c r="Y22" s="291"/>
      <c r="Z22" s="291" t="s">
        <v>71</v>
      </c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31"/>
      <c r="AM22" s="15"/>
    </row>
    <row r="23" spans="1:39" ht="25.15" customHeight="1">
      <c r="A23" s="16"/>
      <c r="B23" s="43"/>
      <c r="C23" s="35"/>
      <c r="D23" s="35"/>
      <c r="E23" s="301" t="s">
        <v>72</v>
      </c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2" t="s">
        <v>73</v>
      </c>
      <c r="X23" s="302"/>
      <c r="Y23" s="302"/>
      <c r="Z23" s="302">
        <v>85</v>
      </c>
      <c r="AA23" s="302"/>
      <c r="AB23" s="302"/>
      <c r="AC23" s="302"/>
      <c r="AD23" s="302"/>
      <c r="AE23" s="302"/>
      <c r="AF23" s="302"/>
      <c r="AG23" s="302"/>
      <c r="AH23" s="302"/>
      <c r="AI23" s="302"/>
      <c r="AJ23" s="302"/>
      <c r="AK23" s="302"/>
      <c r="AL23" s="31"/>
      <c r="AM23" s="15"/>
    </row>
    <row r="24" spans="1:39" ht="25.15" customHeight="1">
      <c r="A24" s="16"/>
      <c r="B24" s="43"/>
      <c r="C24" s="35"/>
      <c r="D24" s="35"/>
      <c r="E24" s="303" t="s">
        <v>81</v>
      </c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5"/>
      <c r="W24" s="291" t="s">
        <v>70</v>
      </c>
      <c r="X24" s="291"/>
      <c r="Y24" s="291"/>
      <c r="Z24" s="286" t="s">
        <v>71</v>
      </c>
      <c r="AA24" s="287"/>
      <c r="AB24" s="287"/>
      <c r="AC24" s="287"/>
      <c r="AD24" s="287"/>
      <c r="AE24" s="287"/>
      <c r="AF24" s="287"/>
      <c r="AG24" s="287"/>
      <c r="AH24" s="287"/>
      <c r="AI24" s="287"/>
      <c r="AJ24" s="287"/>
      <c r="AK24" s="288"/>
      <c r="AL24" s="31"/>
      <c r="AM24" s="15"/>
    </row>
    <row r="25" spans="1:39" ht="25.15" customHeight="1">
      <c r="A25" s="16"/>
      <c r="B25" s="43"/>
      <c r="C25" s="35"/>
      <c r="D25" s="35"/>
      <c r="E25" s="285" t="s">
        <v>74</v>
      </c>
      <c r="F25" s="285"/>
      <c r="G25" s="285"/>
      <c r="H25" s="285"/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5"/>
      <c r="V25" s="285"/>
      <c r="W25" s="291" t="s">
        <v>75</v>
      </c>
      <c r="X25" s="291"/>
      <c r="Y25" s="291"/>
      <c r="Z25" s="291">
        <v>0.85</v>
      </c>
      <c r="AA25" s="291"/>
      <c r="AB25" s="291"/>
      <c r="AC25" s="291"/>
      <c r="AD25" s="291"/>
      <c r="AE25" s="291"/>
      <c r="AF25" s="291"/>
      <c r="AG25" s="291"/>
      <c r="AH25" s="291"/>
      <c r="AI25" s="291"/>
      <c r="AJ25" s="291"/>
      <c r="AK25" s="291"/>
      <c r="AL25" s="31"/>
      <c r="AM25" s="15"/>
    </row>
    <row r="26" spans="1:39" ht="25.15" customHeight="1">
      <c r="A26" s="16"/>
      <c r="B26" s="43"/>
      <c r="C26" s="35"/>
      <c r="D26" s="35"/>
      <c r="E26" s="299" t="s">
        <v>76</v>
      </c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299"/>
      <c r="W26" s="291" t="s">
        <v>75</v>
      </c>
      <c r="X26" s="291"/>
      <c r="Y26" s="291"/>
      <c r="Z26" s="300" t="s">
        <v>77</v>
      </c>
      <c r="AA26" s="300"/>
      <c r="AB26" s="300"/>
      <c r="AC26" s="300"/>
      <c r="AD26" s="300"/>
      <c r="AE26" s="300"/>
      <c r="AF26" s="300"/>
      <c r="AG26" s="300"/>
      <c r="AH26" s="300"/>
      <c r="AI26" s="300"/>
      <c r="AJ26" s="300"/>
      <c r="AK26" s="300"/>
      <c r="AL26" s="31"/>
      <c r="AM26" s="15"/>
    </row>
    <row r="27" spans="1:39" ht="25.15" customHeight="1">
      <c r="A27" s="16"/>
      <c r="B27" s="43"/>
      <c r="C27" s="35"/>
      <c r="D27" s="35"/>
      <c r="E27" s="285" t="s">
        <v>78</v>
      </c>
      <c r="F27" s="285"/>
      <c r="G27" s="285"/>
      <c r="H27" s="285"/>
      <c r="I27" s="285"/>
      <c r="J27" s="285"/>
      <c r="K27" s="285"/>
      <c r="L27" s="285"/>
      <c r="M27" s="285"/>
      <c r="N27" s="285"/>
      <c r="O27" s="285"/>
      <c r="P27" s="285"/>
      <c r="Q27" s="285"/>
      <c r="R27" s="285"/>
      <c r="S27" s="285"/>
      <c r="T27" s="285"/>
      <c r="U27" s="285"/>
      <c r="V27" s="285"/>
      <c r="W27" s="291" t="s">
        <v>79</v>
      </c>
      <c r="X27" s="291"/>
      <c r="Y27" s="286"/>
      <c r="Z27" s="292" t="s">
        <v>134</v>
      </c>
      <c r="AA27" s="293"/>
      <c r="AB27" s="293"/>
      <c r="AC27" s="293"/>
      <c r="AD27" s="293"/>
      <c r="AE27" s="293"/>
      <c r="AF27" s="84" t="s">
        <v>89</v>
      </c>
      <c r="AG27" s="289">
        <v>232</v>
      </c>
      <c r="AH27" s="289"/>
      <c r="AI27" s="289"/>
      <c r="AJ27" s="289"/>
      <c r="AK27" s="290"/>
      <c r="AL27" s="31"/>
      <c r="AM27" s="15"/>
    </row>
    <row r="28" spans="1:39" ht="25.15" customHeight="1">
      <c r="A28" s="16"/>
      <c r="B28" s="43"/>
      <c r="C28" s="35"/>
      <c r="D28" s="35"/>
      <c r="E28" s="285" t="s">
        <v>80</v>
      </c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91" t="s">
        <v>66</v>
      </c>
      <c r="X28" s="291"/>
      <c r="Y28" s="286"/>
      <c r="Z28" s="85"/>
      <c r="AA28" s="77"/>
      <c r="AB28" s="77"/>
      <c r="AC28" s="287">
        <v>1.6</v>
      </c>
      <c r="AD28" s="287"/>
      <c r="AE28" s="81" t="s">
        <v>89</v>
      </c>
      <c r="AF28" s="287">
        <v>1.6</v>
      </c>
      <c r="AG28" s="287"/>
      <c r="AH28" s="81" t="s">
        <v>89</v>
      </c>
      <c r="AI28" s="287">
        <v>1.6</v>
      </c>
      <c r="AJ28" s="287"/>
      <c r="AK28" s="86"/>
      <c r="AL28" s="31"/>
      <c r="AM28" s="15"/>
    </row>
    <row r="29" spans="1:39" ht="25.15" customHeight="1">
      <c r="A29" s="16"/>
      <c r="B29" s="43"/>
      <c r="C29" s="35"/>
      <c r="D29" s="35"/>
      <c r="E29" s="285" t="s">
        <v>84</v>
      </c>
      <c r="F29" s="285"/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5"/>
      <c r="V29" s="285"/>
      <c r="W29" s="291" t="s">
        <v>66</v>
      </c>
      <c r="X29" s="291"/>
      <c r="Y29" s="291"/>
      <c r="Z29" s="297">
        <v>2250</v>
      </c>
      <c r="AA29" s="297"/>
      <c r="AB29" s="297"/>
      <c r="AC29" s="297"/>
      <c r="AD29" s="297"/>
      <c r="AE29" s="297"/>
      <c r="AF29" s="297"/>
      <c r="AG29" s="297"/>
      <c r="AH29" s="297"/>
      <c r="AI29" s="297"/>
      <c r="AJ29" s="297"/>
      <c r="AK29" s="297"/>
      <c r="AL29" s="31"/>
      <c r="AM29" s="15"/>
    </row>
    <row r="30" spans="1:39" ht="25.15" customHeight="1">
      <c r="A30" s="16"/>
      <c r="B30" s="43"/>
      <c r="C30" s="35"/>
      <c r="D30" s="35"/>
      <c r="E30" s="298"/>
      <c r="F30" s="298"/>
      <c r="G30" s="298"/>
      <c r="H30" s="298"/>
      <c r="I30" s="298"/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98"/>
      <c r="W30" s="298"/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  <c r="AI30" s="298"/>
      <c r="AJ30" s="298"/>
      <c r="AK30" s="298"/>
      <c r="AL30" s="31"/>
      <c r="AM30" s="15"/>
    </row>
    <row r="31" spans="1:39" ht="24.6" customHeight="1">
      <c r="A31" s="25"/>
      <c r="B31" s="43"/>
      <c r="C31" s="35"/>
      <c r="D31" s="35"/>
      <c r="E31" s="294" t="s">
        <v>82</v>
      </c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6"/>
      <c r="AL31" s="31"/>
      <c r="AM31" s="26"/>
    </row>
    <row r="32" spans="1:39" s="76" customFormat="1" ht="25.15" customHeight="1">
      <c r="A32" s="74"/>
      <c r="B32" s="107"/>
      <c r="C32" s="108"/>
      <c r="D32" s="108"/>
      <c r="E32" s="285" t="s">
        <v>204</v>
      </c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5"/>
      <c r="S32" s="285"/>
      <c r="T32" s="285"/>
      <c r="U32" s="285"/>
      <c r="V32" s="285"/>
      <c r="W32" s="286" t="s">
        <v>164</v>
      </c>
      <c r="X32" s="287"/>
      <c r="Y32" s="288"/>
      <c r="Z32" s="285" t="s">
        <v>206</v>
      </c>
      <c r="AA32" s="285"/>
      <c r="AB32" s="285"/>
      <c r="AC32" s="285"/>
      <c r="AD32" s="285"/>
      <c r="AE32" s="285"/>
      <c r="AF32" s="285"/>
      <c r="AG32" s="285"/>
      <c r="AH32" s="285"/>
      <c r="AI32" s="285"/>
      <c r="AJ32" s="285"/>
      <c r="AK32" s="285"/>
      <c r="AL32" s="109"/>
      <c r="AM32" s="75"/>
    </row>
    <row r="33" spans="1:39" s="76" customFormat="1" ht="25.15" customHeight="1">
      <c r="A33" s="74"/>
      <c r="B33" s="107"/>
      <c r="C33" s="108"/>
      <c r="D33" s="108"/>
      <c r="E33" s="285" t="s">
        <v>203</v>
      </c>
      <c r="F33" s="285"/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285"/>
      <c r="R33" s="285"/>
      <c r="S33" s="285"/>
      <c r="T33" s="285"/>
      <c r="U33" s="285"/>
      <c r="V33" s="285"/>
      <c r="W33" s="286" t="s">
        <v>164</v>
      </c>
      <c r="X33" s="287"/>
      <c r="Y33" s="288"/>
      <c r="Z33" s="285" t="s">
        <v>206</v>
      </c>
      <c r="AA33" s="285"/>
      <c r="AB33" s="285"/>
      <c r="AC33" s="285"/>
      <c r="AD33" s="285"/>
      <c r="AE33" s="285"/>
      <c r="AF33" s="285"/>
      <c r="AG33" s="285"/>
      <c r="AH33" s="285"/>
      <c r="AI33" s="285"/>
      <c r="AJ33" s="285"/>
      <c r="AK33" s="285"/>
      <c r="AL33" s="109"/>
      <c r="AM33" s="75"/>
    </row>
    <row r="34" spans="1:39" s="76" customFormat="1" ht="25.15" customHeight="1">
      <c r="A34" s="74"/>
      <c r="B34" s="107"/>
      <c r="C34" s="108"/>
      <c r="D34" s="108"/>
      <c r="E34" s="285" t="s">
        <v>202</v>
      </c>
      <c r="F34" s="285"/>
      <c r="G34" s="285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286" t="s">
        <v>164</v>
      </c>
      <c r="X34" s="287"/>
      <c r="Y34" s="288"/>
      <c r="Z34" s="285" t="s">
        <v>206</v>
      </c>
      <c r="AA34" s="285"/>
      <c r="AB34" s="285"/>
      <c r="AC34" s="285"/>
      <c r="AD34" s="285"/>
      <c r="AE34" s="285"/>
      <c r="AF34" s="285"/>
      <c r="AG34" s="285"/>
      <c r="AH34" s="285"/>
      <c r="AI34" s="285"/>
      <c r="AJ34" s="285"/>
      <c r="AK34" s="285"/>
      <c r="AL34" s="109"/>
      <c r="AM34" s="75"/>
    </row>
    <row r="35" spans="1:39" ht="94.15" customHeight="1">
      <c r="A35" s="17"/>
      <c r="B35" s="43"/>
      <c r="C35" s="35"/>
      <c r="D35" s="35"/>
      <c r="E35" s="279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  <c r="AG35" s="280"/>
      <c r="AH35" s="280"/>
      <c r="AI35" s="280"/>
      <c r="AJ35" s="280"/>
      <c r="AK35" s="281"/>
      <c r="AL35" s="31"/>
      <c r="AM35" s="27"/>
    </row>
    <row r="36" spans="1:39" ht="38.450000000000003" customHeight="1">
      <c r="A36" s="17"/>
      <c r="B36" s="43"/>
      <c r="C36" s="35"/>
      <c r="D36" s="35"/>
      <c r="E36" s="282" t="s">
        <v>205</v>
      </c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83"/>
      <c r="AK36" s="284"/>
      <c r="AL36" s="31"/>
      <c r="AM36" s="28"/>
    </row>
    <row r="37" spans="1:39" ht="12" customHeight="1" thickBot="1">
      <c r="A37" s="116"/>
      <c r="B37" s="117"/>
      <c r="C37" s="118"/>
      <c r="D37" s="118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0"/>
      <c r="AK37" s="120"/>
      <c r="AL37" s="120"/>
      <c r="AM37" s="121"/>
    </row>
  </sheetData>
  <mergeCells count="97">
    <mergeCell ref="A1:J6"/>
    <mergeCell ref="K1:AB3"/>
    <mergeCell ref="AC1:AM6"/>
    <mergeCell ref="K4:AB4"/>
    <mergeCell ref="K5:AB6"/>
    <mergeCell ref="A7:J7"/>
    <mergeCell ref="K7:L7"/>
    <mergeCell ref="M7:N7"/>
    <mergeCell ref="O7:P7"/>
    <mergeCell ref="Q7:R7"/>
    <mergeCell ref="E14:AK14"/>
    <mergeCell ref="E13:V13"/>
    <mergeCell ref="W13:Y13"/>
    <mergeCell ref="Z13:AK13"/>
    <mergeCell ref="AH7:AH8"/>
    <mergeCell ref="AI7:AM8"/>
    <mergeCell ref="A8:J8"/>
    <mergeCell ref="K8:L8"/>
    <mergeCell ref="M8:N8"/>
    <mergeCell ref="O8:P8"/>
    <mergeCell ref="Q8:R8"/>
    <mergeCell ref="S8:T8"/>
    <mergeCell ref="U8:V8"/>
    <mergeCell ref="W8:Y8"/>
    <mergeCell ref="S7:T7"/>
    <mergeCell ref="U7:V7"/>
    <mergeCell ref="W7:Y7"/>
    <mergeCell ref="Z7:AB7"/>
    <mergeCell ref="AF7:AF8"/>
    <mergeCell ref="AG7:AG8"/>
    <mergeCell ref="Z8:AB8"/>
    <mergeCell ref="E17:V17"/>
    <mergeCell ref="W17:Y17"/>
    <mergeCell ref="Z17:AK17"/>
    <mergeCell ref="E18:V18"/>
    <mergeCell ref="W18:Y18"/>
    <mergeCell ref="Z18:AD18"/>
    <mergeCell ref="AG18:AK18"/>
    <mergeCell ref="AE18:AF18"/>
    <mergeCell ref="E15:V15"/>
    <mergeCell ref="W15:Y15"/>
    <mergeCell ref="Z15:AK15"/>
    <mergeCell ref="E16:V16"/>
    <mergeCell ref="W16:Y16"/>
    <mergeCell ref="Z16:AK16"/>
    <mergeCell ref="E21:V21"/>
    <mergeCell ref="W21:Y21"/>
    <mergeCell ref="Z21:AK21"/>
    <mergeCell ref="E22:V22"/>
    <mergeCell ref="W22:Y22"/>
    <mergeCell ref="Z22:AK22"/>
    <mergeCell ref="W19:Y19"/>
    <mergeCell ref="Z19:AK19"/>
    <mergeCell ref="W20:Y20"/>
    <mergeCell ref="Z20:AK20"/>
    <mergeCell ref="E19:I20"/>
    <mergeCell ref="J19:V19"/>
    <mergeCell ref="J20:V20"/>
    <mergeCell ref="W26:Y26"/>
    <mergeCell ref="E26:V26"/>
    <mergeCell ref="Z26:AK26"/>
    <mergeCell ref="E23:V23"/>
    <mergeCell ref="W23:Y23"/>
    <mergeCell ref="Z23:AK23"/>
    <mergeCell ref="E25:V25"/>
    <mergeCell ref="W25:Y25"/>
    <mergeCell ref="Z25:AK25"/>
    <mergeCell ref="E24:V24"/>
    <mergeCell ref="W24:Y24"/>
    <mergeCell ref="Z24:AK24"/>
    <mergeCell ref="E33:V33"/>
    <mergeCell ref="W33:Y33"/>
    <mergeCell ref="Z33:AK33"/>
    <mergeCell ref="E27:V27"/>
    <mergeCell ref="W27:Y27"/>
    <mergeCell ref="E28:V28"/>
    <mergeCell ref="W28:Y28"/>
    <mergeCell ref="Z27:AE27"/>
    <mergeCell ref="E31:AK31"/>
    <mergeCell ref="E29:V29"/>
    <mergeCell ref="W29:Y29"/>
    <mergeCell ref="Z29:AK29"/>
    <mergeCell ref="E30:V30"/>
    <mergeCell ref="W30:Y30"/>
    <mergeCell ref="Z30:AK30"/>
    <mergeCell ref="E32:V32"/>
    <mergeCell ref="W32:Y32"/>
    <mergeCell ref="Z32:AK32"/>
    <mergeCell ref="AG27:AK27"/>
    <mergeCell ref="AC28:AD28"/>
    <mergeCell ref="AF28:AG28"/>
    <mergeCell ref="AI28:AJ28"/>
    <mergeCell ref="E35:AK35"/>
    <mergeCell ref="E36:AK36"/>
    <mergeCell ref="E34:V34"/>
    <mergeCell ref="W34:Y34"/>
    <mergeCell ref="Z34:AK34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4BD85-BEEA-4FA6-BFD7-BD1F27C81AD9}">
  <sheetPr>
    <pageSetUpPr fitToPage="1"/>
  </sheetPr>
  <dimension ref="A1:AN63"/>
  <sheetViews>
    <sheetView showGridLines="0" view="pageBreakPreview" zoomScaleNormal="100" zoomScaleSheetLayoutView="100" workbookViewId="0">
      <selection activeCell="E33" sqref="E33:AF35"/>
    </sheetView>
  </sheetViews>
  <sheetFormatPr defaultColWidth="9.140625"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61.5" customHeight="1">
      <c r="A1" s="253" t="s">
        <v>19</v>
      </c>
      <c r="B1" s="253"/>
      <c r="C1" s="254"/>
      <c r="D1" s="254"/>
      <c r="E1" s="254"/>
      <c r="F1" s="254"/>
      <c r="G1" s="254"/>
      <c r="H1" s="254"/>
      <c r="I1" s="254"/>
      <c r="J1" s="255"/>
      <c r="K1" s="142" t="str">
        <f>'DESIGN DATA '!K1:AB3</f>
        <v>نگهداشت و افزایش تولید میدان نفتی بینک
سطح الارض و ابنیه تحت الارض 
خرید مخازن ذخیره گاز ایستگاه تقویت فشار گاز بینک 
(قرارداد BK-HD-GCS-CO-0026_00 )</v>
      </c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4"/>
      <c r="AC1" s="262"/>
      <c r="AD1" s="263"/>
      <c r="AE1" s="263"/>
      <c r="AF1" s="263"/>
      <c r="AG1" s="263"/>
      <c r="AH1" s="263"/>
      <c r="AI1" s="263"/>
      <c r="AJ1" s="263"/>
      <c r="AK1" s="263"/>
      <c r="AL1" s="264"/>
      <c r="AM1" s="264"/>
      <c r="AN1" s="1"/>
    </row>
    <row r="2" spans="1:40" ht="15" customHeight="1">
      <c r="A2" s="256"/>
      <c r="B2" s="256"/>
      <c r="C2" s="257"/>
      <c r="D2" s="257"/>
      <c r="E2" s="257"/>
      <c r="F2" s="257"/>
      <c r="G2" s="257"/>
      <c r="H2" s="257"/>
      <c r="I2" s="257"/>
      <c r="J2" s="258"/>
      <c r="K2" s="145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7"/>
      <c r="AC2" s="265"/>
      <c r="AD2" s="266"/>
      <c r="AE2" s="266"/>
      <c r="AF2" s="266"/>
      <c r="AG2" s="266"/>
      <c r="AH2" s="266"/>
      <c r="AI2" s="266"/>
      <c r="AJ2" s="266"/>
      <c r="AK2" s="266"/>
      <c r="AL2" s="267"/>
      <c r="AM2" s="267"/>
      <c r="AN2" s="3"/>
    </row>
    <row r="3" spans="1:40" ht="12.75" customHeight="1">
      <c r="A3" s="256"/>
      <c r="B3" s="256"/>
      <c r="C3" s="257"/>
      <c r="D3" s="257"/>
      <c r="E3" s="257"/>
      <c r="F3" s="257"/>
      <c r="G3" s="257"/>
      <c r="H3" s="257"/>
      <c r="I3" s="257"/>
      <c r="J3" s="258"/>
      <c r="K3" s="145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7"/>
      <c r="AC3" s="265"/>
      <c r="AD3" s="266"/>
      <c r="AE3" s="266"/>
      <c r="AF3" s="266"/>
      <c r="AG3" s="266"/>
      <c r="AH3" s="266"/>
      <c r="AI3" s="266"/>
      <c r="AJ3" s="266"/>
      <c r="AK3" s="266"/>
      <c r="AL3" s="267"/>
      <c r="AM3" s="267"/>
      <c r="AN3" s="3"/>
    </row>
    <row r="4" spans="1:40" ht="13.5" customHeight="1">
      <c r="A4" s="256"/>
      <c r="B4" s="256"/>
      <c r="C4" s="257"/>
      <c r="D4" s="257"/>
      <c r="E4" s="257"/>
      <c r="F4" s="257"/>
      <c r="G4" s="257"/>
      <c r="H4" s="257"/>
      <c r="I4" s="257"/>
      <c r="J4" s="258"/>
      <c r="K4" s="238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40"/>
      <c r="AC4" s="265"/>
      <c r="AD4" s="266"/>
      <c r="AE4" s="266"/>
      <c r="AF4" s="266"/>
      <c r="AG4" s="266"/>
      <c r="AH4" s="266"/>
      <c r="AI4" s="266"/>
      <c r="AJ4" s="266"/>
      <c r="AK4" s="266"/>
      <c r="AL4" s="267"/>
      <c r="AM4" s="267"/>
      <c r="AN4" s="3"/>
    </row>
    <row r="5" spans="1:40" ht="11.25" customHeight="1">
      <c r="A5" s="256"/>
      <c r="B5" s="256"/>
      <c r="C5" s="257"/>
      <c r="D5" s="257"/>
      <c r="E5" s="257"/>
      <c r="F5" s="257"/>
      <c r="G5" s="257"/>
      <c r="H5" s="257"/>
      <c r="I5" s="257"/>
      <c r="J5" s="258"/>
      <c r="K5" s="212" t="str">
        <f>REVISION!K5</f>
        <v>Mechanical Calculation Book For Elevated Potable Water Tank (TK-2209)</v>
      </c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4"/>
      <c r="AC5" s="265"/>
      <c r="AD5" s="266"/>
      <c r="AE5" s="266"/>
      <c r="AF5" s="266"/>
      <c r="AG5" s="266"/>
      <c r="AH5" s="266"/>
      <c r="AI5" s="266"/>
      <c r="AJ5" s="266"/>
      <c r="AK5" s="266"/>
      <c r="AL5" s="267"/>
      <c r="AM5" s="267"/>
      <c r="AN5" s="3"/>
    </row>
    <row r="6" spans="1:40" ht="6.75" customHeight="1">
      <c r="A6" s="259"/>
      <c r="B6" s="259"/>
      <c r="C6" s="260"/>
      <c r="D6" s="260"/>
      <c r="E6" s="260"/>
      <c r="F6" s="260"/>
      <c r="G6" s="260"/>
      <c r="H6" s="260"/>
      <c r="I6" s="260"/>
      <c r="J6" s="261"/>
      <c r="K6" s="215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7"/>
      <c r="AC6" s="268"/>
      <c r="AD6" s="269"/>
      <c r="AE6" s="269"/>
      <c r="AF6" s="269"/>
      <c r="AG6" s="269"/>
      <c r="AH6" s="269"/>
      <c r="AI6" s="269"/>
      <c r="AJ6" s="269"/>
      <c r="AK6" s="269"/>
      <c r="AL6" s="270"/>
      <c r="AM6" s="270"/>
      <c r="AN6" s="3"/>
    </row>
    <row r="7" spans="1:40" ht="18" customHeight="1">
      <c r="A7" s="271" t="s">
        <v>6</v>
      </c>
      <c r="B7" s="271"/>
      <c r="C7" s="201"/>
      <c r="D7" s="201"/>
      <c r="E7" s="201"/>
      <c r="F7" s="201"/>
      <c r="G7" s="201"/>
      <c r="H7" s="201"/>
      <c r="I7" s="201"/>
      <c r="J7" s="272"/>
      <c r="K7" s="200" t="s">
        <v>7</v>
      </c>
      <c r="L7" s="200"/>
      <c r="M7" s="200" t="s">
        <v>8</v>
      </c>
      <c r="N7" s="200"/>
      <c r="O7" s="200" t="s">
        <v>9</v>
      </c>
      <c r="P7" s="200"/>
      <c r="Q7" s="200" t="s">
        <v>10</v>
      </c>
      <c r="R7" s="200"/>
      <c r="S7" s="200" t="s">
        <v>11</v>
      </c>
      <c r="T7" s="200"/>
      <c r="U7" s="200" t="s">
        <v>12</v>
      </c>
      <c r="V7" s="200"/>
      <c r="W7" s="218" t="s">
        <v>13</v>
      </c>
      <c r="X7" s="218"/>
      <c r="Y7" s="218"/>
      <c r="Z7" s="200" t="s">
        <v>14</v>
      </c>
      <c r="AA7" s="200"/>
      <c r="AB7" s="200"/>
      <c r="AC7" s="71"/>
      <c r="AD7" s="72"/>
      <c r="AE7" s="72"/>
      <c r="AF7" s="194">
        <f>'DESIGN DATA '!AF7:AF8</f>
        <v>8</v>
      </c>
      <c r="AG7" s="194" t="str">
        <f>REVISION!AF7</f>
        <v>از</v>
      </c>
      <c r="AH7" s="194">
        <f>'DESIGN DATA '!AH7:AH8+1</f>
        <v>6</v>
      </c>
      <c r="AI7" s="194" t="s">
        <v>42</v>
      </c>
      <c r="AJ7" s="194"/>
      <c r="AK7" s="194"/>
      <c r="AL7" s="194"/>
      <c r="AM7" s="248"/>
      <c r="AN7" s="3"/>
    </row>
    <row r="8" spans="1:40" ht="17.25" customHeight="1" thickBot="1">
      <c r="A8" s="273" t="s">
        <v>21</v>
      </c>
      <c r="B8" s="273"/>
      <c r="C8" s="198"/>
      <c r="D8" s="198"/>
      <c r="E8" s="198"/>
      <c r="F8" s="198"/>
      <c r="G8" s="198"/>
      <c r="H8" s="198"/>
      <c r="I8" s="198"/>
      <c r="J8" s="199"/>
      <c r="K8" s="204" t="s">
        <v>22</v>
      </c>
      <c r="L8" s="205"/>
      <c r="M8" s="206" t="s">
        <v>28</v>
      </c>
      <c r="N8" s="207"/>
      <c r="O8" s="204" t="s">
        <v>224</v>
      </c>
      <c r="P8" s="205"/>
      <c r="Q8" s="206" t="s">
        <v>29</v>
      </c>
      <c r="R8" s="207"/>
      <c r="S8" s="204" t="str">
        <f>Cover!S8</f>
        <v>ME</v>
      </c>
      <c r="T8" s="205"/>
      <c r="U8" s="204" t="str">
        <f>Cover!U8</f>
        <v>CN</v>
      </c>
      <c r="V8" s="205"/>
      <c r="W8" s="250" t="str">
        <f>Cover!W8</f>
        <v>0001</v>
      </c>
      <c r="X8" s="251"/>
      <c r="Y8" s="252"/>
      <c r="Z8" s="204" t="str">
        <f>Cover!Z8</f>
        <v>V00</v>
      </c>
      <c r="AA8" s="219"/>
      <c r="AB8" s="205"/>
      <c r="AC8" s="69"/>
      <c r="AD8" s="70"/>
      <c r="AE8" s="70"/>
      <c r="AF8" s="195"/>
      <c r="AG8" s="195"/>
      <c r="AH8" s="195"/>
      <c r="AI8" s="195"/>
      <c r="AJ8" s="195"/>
      <c r="AK8" s="195"/>
      <c r="AL8" s="195"/>
      <c r="AM8" s="249"/>
      <c r="AN8" s="4"/>
    </row>
    <row r="9" spans="1:40" ht="15" customHeight="1">
      <c r="A9" s="92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  <c r="AN9" s="5"/>
    </row>
    <row r="10" spans="1:40" ht="12" customHeight="1">
      <c r="A10" s="29"/>
      <c r="B10" s="35"/>
      <c r="C10" s="35"/>
      <c r="D10" s="35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2"/>
    </row>
    <row r="11" spans="1:40" ht="19.899999999999999" customHeight="1">
      <c r="A11" s="23"/>
      <c r="B11" s="95"/>
      <c r="C11" s="35"/>
      <c r="D11" s="316" t="s">
        <v>207</v>
      </c>
      <c r="E11" s="316"/>
      <c r="F11" s="316"/>
      <c r="G11" s="316"/>
      <c r="H11" s="316"/>
      <c r="I11" s="316"/>
      <c r="J11" s="316"/>
      <c r="K11" s="316"/>
      <c r="L11" s="316"/>
      <c r="M11" s="31"/>
      <c r="N11" s="31"/>
      <c r="O11" s="31"/>
      <c r="P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24"/>
    </row>
    <row r="12" spans="1:40" ht="12" customHeight="1">
      <c r="A12" s="23"/>
      <c r="B12" s="43"/>
      <c r="C12" s="35"/>
      <c r="D12" s="96"/>
      <c r="E12" s="317" t="s">
        <v>148</v>
      </c>
      <c r="F12" s="317"/>
      <c r="G12" s="317"/>
      <c r="H12" s="317"/>
      <c r="I12" s="317"/>
      <c r="J12" s="317"/>
      <c r="K12" s="317"/>
      <c r="L12" s="317"/>
      <c r="M12" s="317"/>
      <c r="N12" s="317"/>
      <c r="O12" s="317"/>
      <c r="P12" s="317"/>
      <c r="Q12" s="317"/>
      <c r="R12" s="317"/>
      <c r="S12" s="317"/>
      <c r="T12" s="317"/>
      <c r="U12" s="317"/>
      <c r="V12" s="317"/>
      <c r="W12" s="317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  <c r="AI12" s="317"/>
      <c r="AJ12" s="317"/>
      <c r="AK12" s="31"/>
      <c r="AL12" s="31"/>
      <c r="AM12" s="24"/>
    </row>
    <row r="13" spans="1:40" ht="25.15" customHeight="1">
      <c r="A13" s="23"/>
      <c r="B13" s="43"/>
      <c r="C13" s="35"/>
      <c r="D13" s="35"/>
      <c r="E13" s="317"/>
      <c r="F13" s="317"/>
      <c r="G13" s="317"/>
      <c r="H13" s="317"/>
      <c r="I13" s="317"/>
      <c r="J13" s="317"/>
      <c r="K13" s="317"/>
      <c r="L13" s="317"/>
      <c r="M13" s="317"/>
      <c r="N13" s="317"/>
      <c r="O13" s="317"/>
      <c r="P13" s="317"/>
      <c r="Q13" s="317"/>
      <c r="R13" s="317"/>
      <c r="S13" s="317"/>
      <c r="T13" s="317"/>
      <c r="U13" s="317"/>
      <c r="V13" s="317"/>
      <c r="W13" s="317"/>
      <c r="X13" s="317"/>
      <c r="Y13" s="317"/>
      <c r="Z13" s="317"/>
      <c r="AA13" s="317"/>
      <c r="AB13" s="317"/>
      <c r="AC13" s="317"/>
      <c r="AD13" s="317"/>
      <c r="AE13" s="317"/>
      <c r="AF13" s="317"/>
      <c r="AG13" s="317"/>
      <c r="AH13" s="317"/>
      <c r="AI13" s="317"/>
      <c r="AJ13" s="317"/>
      <c r="AK13" s="80"/>
      <c r="AL13" s="31"/>
      <c r="AM13" s="24"/>
    </row>
    <row r="14" spans="1:40" ht="25.15" customHeight="1">
      <c r="A14" s="23"/>
      <c r="B14" s="43"/>
      <c r="C14" s="35"/>
      <c r="D14" s="35"/>
      <c r="E14" s="318" t="s">
        <v>149</v>
      </c>
      <c r="F14" s="318"/>
      <c r="G14" s="319" t="s">
        <v>150</v>
      </c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19"/>
      <c r="X14" s="318">
        <f>'DESIGN DATA '!Z29/1000</f>
        <v>2.25</v>
      </c>
      <c r="Y14" s="318"/>
      <c r="Z14" s="318" t="s">
        <v>85</v>
      </c>
      <c r="AA14" s="318"/>
      <c r="AB14" s="80"/>
      <c r="AC14" s="80"/>
      <c r="AD14" s="80"/>
      <c r="AE14" s="80"/>
      <c r="AF14" s="80"/>
      <c r="AG14" s="80"/>
      <c r="AH14" s="80"/>
      <c r="AI14" s="80"/>
      <c r="AJ14" s="80"/>
      <c r="AK14" s="79"/>
      <c r="AL14" s="31"/>
      <c r="AM14" s="24"/>
    </row>
    <row r="15" spans="1:40" ht="25.15" customHeight="1">
      <c r="A15" s="23"/>
      <c r="B15" s="43"/>
      <c r="C15" s="35"/>
      <c r="D15" s="35"/>
      <c r="E15" s="318" t="s">
        <v>151</v>
      </c>
      <c r="F15" s="318"/>
      <c r="G15" s="326" t="s">
        <v>152</v>
      </c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326"/>
      <c r="X15" s="324">
        <f>X14</f>
        <v>2.25</v>
      </c>
      <c r="Y15" s="324"/>
      <c r="Z15" s="318" t="s">
        <v>85</v>
      </c>
      <c r="AA15" s="318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31"/>
      <c r="AM15" s="24"/>
    </row>
    <row r="16" spans="1:40" ht="25.15" customHeight="1">
      <c r="A16" s="23"/>
      <c r="B16" s="43"/>
      <c r="C16" s="35"/>
      <c r="D16" s="35"/>
      <c r="E16" s="318" t="s">
        <v>153</v>
      </c>
      <c r="F16" s="318"/>
      <c r="G16" s="319" t="s">
        <v>154</v>
      </c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19"/>
      <c r="W16" s="319"/>
      <c r="X16" s="322">
        <v>2</v>
      </c>
      <c r="Y16" s="322"/>
      <c r="Z16" s="318" t="s">
        <v>85</v>
      </c>
      <c r="AA16" s="318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31"/>
      <c r="AM16" s="24"/>
    </row>
    <row r="17" spans="1:39" ht="25.15" customHeight="1">
      <c r="A17" s="23"/>
      <c r="B17" s="43"/>
      <c r="C17" s="35"/>
      <c r="D17" s="112"/>
      <c r="E17" s="318" t="s">
        <v>155</v>
      </c>
      <c r="F17" s="318"/>
      <c r="G17" s="319" t="s">
        <v>156</v>
      </c>
      <c r="H17" s="319"/>
      <c r="I17" s="319"/>
      <c r="J17" s="319"/>
      <c r="K17" s="319"/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  <c r="W17" s="319"/>
      <c r="X17" s="324">
        <v>0.6</v>
      </c>
      <c r="Y17" s="324"/>
      <c r="Z17" s="318" t="s">
        <v>85</v>
      </c>
      <c r="AA17" s="318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31"/>
      <c r="AM17" s="24"/>
    </row>
    <row r="18" spans="1:39" ht="25.15" customHeight="1">
      <c r="A18" s="23"/>
      <c r="B18" s="43"/>
      <c r="C18" s="104"/>
      <c r="D18" s="35"/>
      <c r="E18" s="318" t="s">
        <v>157</v>
      </c>
      <c r="F18" s="318"/>
      <c r="G18" s="319" t="s">
        <v>158</v>
      </c>
      <c r="H18" s="319"/>
      <c r="I18" s="319"/>
      <c r="J18" s="319"/>
      <c r="K18" s="319"/>
      <c r="L18" s="319"/>
      <c r="M18" s="319"/>
      <c r="N18" s="319"/>
      <c r="O18" s="319"/>
      <c r="P18" s="319"/>
      <c r="Q18" s="319"/>
      <c r="R18" s="319"/>
      <c r="S18" s="319"/>
      <c r="T18" s="319"/>
      <c r="U18" s="319"/>
      <c r="V18" s="319"/>
      <c r="W18" s="319"/>
      <c r="X18" s="325">
        <f>'DESIGN DATA '!Z19/1000</f>
        <v>3.5</v>
      </c>
      <c r="Y18" s="325"/>
      <c r="Z18" s="318" t="s">
        <v>85</v>
      </c>
      <c r="AA18" s="318"/>
      <c r="AB18" s="122"/>
      <c r="AC18" s="122"/>
      <c r="AD18" s="97"/>
      <c r="AE18" s="97"/>
      <c r="AF18" s="97"/>
      <c r="AG18" s="97"/>
      <c r="AH18" s="97"/>
      <c r="AI18" s="97"/>
      <c r="AJ18" s="97"/>
      <c r="AK18" s="97"/>
      <c r="AL18" s="31"/>
      <c r="AM18" s="24"/>
    </row>
    <row r="19" spans="1:39" ht="25.15" customHeight="1">
      <c r="A19" s="23"/>
      <c r="B19" s="43"/>
      <c r="C19" s="104"/>
      <c r="D19" s="35"/>
      <c r="E19" s="318" t="s">
        <v>159</v>
      </c>
      <c r="F19" s="318"/>
      <c r="G19" s="319" t="s">
        <v>160</v>
      </c>
      <c r="H19" s="319"/>
      <c r="I19" s="319"/>
      <c r="J19" s="319"/>
      <c r="K19" s="319"/>
      <c r="L19" s="319"/>
      <c r="M19" s="319"/>
      <c r="N19" s="319"/>
      <c r="O19" s="319"/>
      <c r="P19" s="319"/>
      <c r="Q19" s="319"/>
      <c r="R19" s="319"/>
      <c r="S19" s="319"/>
      <c r="T19" s="319"/>
      <c r="U19" s="319"/>
      <c r="V19" s="319"/>
      <c r="W19" s="319"/>
      <c r="X19" s="322">
        <v>1</v>
      </c>
      <c r="Y19" s="322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31"/>
      <c r="AM19" s="24"/>
    </row>
    <row r="20" spans="1:39" ht="25.15" customHeight="1">
      <c r="A20" s="23"/>
      <c r="B20" s="43"/>
      <c r="C20" s="104"/>
      <c r="D20" s="35"/>
      <c r="E20" s="318" t="s">
        <v>161</v>
      </c>
      <c r="F20" s="318"/>
      <c r="G20" s="319" t="s">
        <v>74</v>
      </c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24">
        <f>'DESIGN DATA '!Z25</f>
        <v>0.85</v>
      </c>
      <c r="Y20" s="324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31"/>
      <c r="AM20" s="24"/>
    </row>
    <row r="21" spans="1:39" ht="25.15" customHeight="1">
      <c r="A21" s="23"/>
      <c r="B21" s="43"/>
      <c r="C21" s="104"/>
      <c r="D21" s="35"/>
      <c r="E21" s="318" t="s">
        <v>162</v>
      </c>
      <c r="F21" s="318"/>
      <c r="G21" s="319" t="s">
        <v>163</v>
      </c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19"/>
      <c r="T21" s="319"/>
      <c r="U21" s="319"/>
      <c r="V21" s="319"/>
      <c r="W21" s="319"/>
      <c r="X21" s="322">
        <f>103.4</f>
        <v>103.4</v>
      </c>
      <c r="Y21" s="322"/>
      <c r="Z21" s="322" t="s">
        <v>164</v>
      </c>
      <c r="AA21" s="322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31"/>
      <c r="AM21" s="24"/>
    </row>
    <row r="22" spans="1:39" ht="25.15" customHeight="1">
      <c r="A22" s="14"/>
      <c r="B22" s="43"/>
      <c r="C22" s="35"/>
      <c r="D22" s="35"/>
      <c r="E22" s="318" t="s">
        <v>165</v>
      </c>
      <c r="F22" s="318"/>
      <c r="G22" s="319" t="s">
        <v>166</v>
      </c>
      <c r="H22" s="319"/>
      <c r="I22" s="319"/>
      <c r="J22" s="319"/>
      <c r="K22" s="319"/>
      <c r="L22" s="319"/>
      <c r="M22" s="319"/>
      <c r="N22" s="319"/>
      <c r="O22" s="319"/>
      <c r="P22" s="319"/>
      <c r="Q22" s="319"/>
      <c r="R22" s="319"/>
      <c r="S22" s="319"/>
      <c r="T22" s="319"/>
      <c r="U22" s="319"/>
      <c r="V22" s="319"/>
      <c r="W22" s="319"/>
      <c r="X22" s="322">
        <f>'DESIGN DATA '!AC28</f>
        <v>1.6</v>
      </c>
      <c r="Y22" s="322"/>
      <c r="Z22" s="322" t="s">
        <v>66</v>
      </c>
      <c r="AA22" s="322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31"/>
      <c r="AM22" s="15"/>
    </row>
    <row r="23" spans="1:39" ht="25.15" customHeight="1">
      <c r="A23" s="16"/>
      <c r="B23" s="43"/>
      <c r="C23" s="35"/>
      <c r="D23" s="35"/>
      <c r="E23" s="80"/>
      <c r="F23" s="80"/>
      <c r="G23" s="319" t="s">
        <v>167</v>
      </c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319"/>
      <c r="S23" s="319"/>
      <c r="T23" s="319"/>
      <c r="U23" s="319"/>
      <c r="V23" s="319"/>
      <c r="W23" s="319"/>
      <c r="X23" s="322">
        <f>'DESIGN DATA '!AI28</f>
        <v>1.6</v>
      </c>
      <c r="Y23" s="322"/>
      <c r="Z23" s="322" t="s">
        <v>66</v>
      </c>
      <c r="AA23" s="322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31"/>
      <c r="AM23" s="15"/>
    </row>
    <row r="24" spans="1:39" ht="25.15" customHeight="1">
      <c r="A24" s="16"/>
      <c r="B24" s="43"/>
      <c r="C24" s="35"/>
      <c r="D24" s="35"/>
      <c r="E24" s="80"/>
      <c r="F24" s="80"/>
      <c r="G24" s="319" t="s">
        <v>168</v>
      </c>
      <c r="H24" s="319"/>
      <c r="I24" s="319"/>
      <c r="J24" s="319"/>
      <c r="K24" s="319"/>
      <c r="L24" s="319"/>
      <c r="M24" s="319"/>
      <c r="N24" s="319"/>
      <c r="O24" s="319"/>
      <c r="P24" s="319"/>
      <c r="Q24" s="319"/>
      <c r="R24" s="319"/>
      <c r="S24" s="319"/>
      <c r="T24" s="319"/>
      <c r="U24" s="319"/>
      <c r="V24" s="319"/>
      <c r="W24" s="319"/>
      <c r="X24" s="322">
        <f>'DESIGN DATA '!AI28</f>
        <v>1.6</v>
      </c>
      <c r="Y24" s="322"/>
      <c r="Z24" s="322" t="s">
        <v>66</v>
      </c>
      <c r="AA24" s="322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31"/>
      <c r="AM24" s="15"/>
    </row>
    <row r="25" spans="1:39" ht="25.15" customHeight="1">
      <c r="A25" s="16"/>
      <c r="B25" s="43"/>
      <c r="C25" s="35"/>
      <c r="D25" s="35"/>
      <c r="E25" s="318" t="s">
        <v>169</v>
      </c>
      <c r="F25" s="318"/>
      <c r="G25" s="319" t="s">
        <v>170</v>
      </c>
      <c r="H25" s="319"/>
      <c r="I25" s="319"/>
      <c r="J25" s="319"/>
      <c r="K25" s="319"/>
      <c r="L25" s="319"/>
      <c r="M25" s="319"/>
      <c r="N25" s="319"/>
      <c r="O25" s="319"/>
      <c r="P25" s="319"/>
      <c r="Q25" s="319"/>
      <c r="R25" s="319"/>
      <c r="S25" s="319"/>
      <c r="T25" s="319"/>
      <c r="U25" s="319"/>
      <c r="V25" s="319"/>
      <c r="W25" s="319"/>
      <c r="X25" s="97"/>
      <c r="Y25" s="97"/>
      <c r="Z25" s="322" t="s">
        <v>66</v>
      </c>
      <c r="AA25" s="322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31"/>
      <c r="AM25" s="15"/>
    </row>
    <row r="26" spans="1:39" ht="25.15" customHeight="1">
      <c r="A26" s="16"/>
      <c r="B26" s="43"/>
      <c r="C26" s="35"/>
      <c r="D26" s="112"/>
      <c r="E26" s="317" t="s">
        <v>208</v>
      </c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97"/>
      <c r="AH26" s="97"/>
      <c r="AI26" s="97"/>
      <c r="AJ26" s="97"/>
      <c r="AK26" s="97"/>
      <c r="AL26" s="31"/>
      <c r="AM26" s="15"/>
    </row>
    <row r="27" spans="1:39" ht="25.15" customHeight="1">
      <c r="A27" s="16"/>
      <c r="B27" s="43"/>
      <c r="C27" s="106"/>
      <c r="D27" s="35"/>
      <c r="E27" s="318" t="s">
        <v>153</v>
      </c>
      <c r="F27" s="318"/>
      <c r="G27" s="319" t="s">
        <v>154</v>
      </c>
      <c r="H27" s="319"/>
      <c r="I27" s="319"/>
      <c r="J27" s="319"/>
      <c r="K27" s="319"/>
      <c r="L27" s="319"/>
      <c r="M27" s="319"/>
      <c r="N27" s="319"/>
      <c r="O27" s="319"/>
      <c r="P27" s="319"/>
      <c r="Q27" s="319"/>
      <c r="R27" s="319"/>
      <c r="S27" s="319"/>
      <c r="T27" s="319"/>
      <c r="U27" s="319"/>
      <c r="V27" s="319"/>
      <c r="W27" s="319"/>
      <c r="X27" s="322">
        <v>2</v>
      </c>
      <c r="Y27" s="322"/>
      <c r="Z27" s="318" t="s">
        <v>85</v>
      </c>
      <c r="AA27" s="318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31"/>
      <c r="AM27" s="15"/>
    </row>
    <row r="28" spans="1:39" ht="25.15" customHeight="1">
      <c r="A28" s="16"/>
      <c r="B28" s="43"/>
      <c r="C28" s="104"/>
      <c r="D28" s="35"/>
      <c r="E28" s="318" t="s">
        <v>171</v>
      </c>
      <c r="F28" s="318"/>
      <c r="G28" s="319" t="s">
        <v>172</v>
      </c>
      <c r="H28" s="319"/>
      <c r="I28" s="319"/>
      <c r="J28" s="319"/>
      <c r="K28" s="319"/>
      <c r="L28" s="319"/>
      <c r="M28" s="319"/>
      <c r="N28" s="319"/>
      <c r="O28" s="319"/>
      <c r="P28" s="319"/>
      <c r="Q28" s="319"/>
      <c r="R28" s="319"/>
      <c r="S28" s="319"/>
      <c r="T28" s="319"/>
      <c r="U28" s="319"/>
      <c r="V28" s="319"/>
      <c r="W28" s="319"/>
      <c r="X28" s="322">
        <f>X15</f>
        <v>2.25</v>
      </c>
      <c r="Y28" s="322"/>
      <c r="Z28" s="318" t="s">
        <v>85</v>
      </c>
      <c r="AA28" s="318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31"/>
      <c r="AM28" s="15"/>
    </row>
    <row r="29" spans="1:39" ht="12" customHeight="1">
      <c r="A29" s="16"/>
      <c r="B29" s="43"/>
      <c r="C29" s="320"/>
      <c r="D29" s="35"/>
      <c r="E29" s="80"/>
      <c r="F29" s="80"/>
      <c r="G29" s="80"/>
      <c r="H29" s="80"/>
      <c r="I29" s="80"/>
      <c r="J29" s="80"/>
      <c r="K29" s="80"/>
      <c r="L29" s="80"/>
      <c r="M29" s="97"/>
      <c r="N29" s="113"/>
      <c r="O29" s="113"/>
      <c r="P29" s="113"/>
      <c r="Q29" s="78"/>
      <c r="R29" s="78"/>
      <c r="S29" s="97"/>
      <c r="T29" s="97"/>
      <c r="U29" s="97"/>
      <c r="V29" s="97"/>
      <c r="W29" s="78"/>
      <c r="X29" s="78"/>
      <c r="Y29" s="78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31"/>
      <c r="AM29" s="15"/>
    </row>
    <row r="30" spans="1:39" ht="12" customHeight="1">
      <c r="A30" s="16"/>
      <c r="B30" s="43"/>
      <c r="C30" s="320"/>
      <c r="D30" s="327" t="s">
        <v>173</v>
      </c>
      <c r="E30" s="327"/>
      <c r="F30" s="327"/>
      <c r="G30" s="328" t="s">
        <v>174</v>
      </c>
      <c r="H30" s="328"/>
      <c r="I30" s="328"/>
      <c r="J30" s="328"/>
      <c r="K30" s="328"/>
      <c r="L30" s="328"/>
      <c r="M30" s="318" t="s">
        <v>175</v>
      </c>
      <c r="N30" s="319" t="s">
        <v>176</v>
      </c>
      <c r="T30" s="80"/>
      <c r="U30" s="80"/>
      <c r="V30" s="80"/>
      <c r="W30" s="114"/>
      <c r="Z30" s="318" t="s">
        <v>66</v>
      </c>
      <c r="AA30" s="318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31"/>
      <c r="AM30" s="15"/>
    </row>
    <row r="31" spans="1:39" ht="24.6" customHeight="1">
      <c r="A31" s="25"/>
      <c r="B31" s="43"/>
      <c r="C31" s="35"/>
      <c r="D31" s="327"/>
      <c r="E31" s="327"/>
      <c r="F31" s="327"/>
      <c r="G31" s="328"/>
      <c r="H31" s="328"/>
      <c r="I31" s="328"/>
      <c r="J31" s="328"/>
      <c r="K31" s="328"/>
      <c r="L31" s="328"/>
      <c r="M31" s="318"/>
      <c r="N31" s="319"/>
      <c r="T31" s="80"/>
      <c r="U31" s="80"/>
      <c r="V31" s="80"/>
      <c r="W31" s="114"/>
      <c r="X31" s="323">
        <f>((4.9*X28*X18*X19)/(X21*X20))+(X22)</f>
        <v>2.0390431220844238</v>
      </c>
      <c r="Y31" s="323"/>
      <c r="Z31" s="318"/>
      <c r="AA31" s="318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31"/>
      <c r="AM31" s="26"/>
    </row>
    <row r="32" spans="1:39" s="76" customFormat="1" ht="25.15" customHeight="1">
      <c r="A32" s="74"/>
      <c r="B32" s="107"/>
      <c r="C32" s="108"/>
      <c r="D32" s="319" t="s">
        <v>177</v>
      </c>
      <c r="E32" s="319"/>
      <c r="F32" s="319"/>
      <c r="G32" s="319"/>
      <c r="H32" s="319"/>
      <c r="I32" s="319"/>
      <c r="J32" s="319"/>
      <c r="K32" s="319"/>
      <c r="L32" s="319"/>
      <c r="M32" s="319"/>
      <c r="N32" s="319"/>
      <c r="O32" s="319"/>
      <c r="P32" s="319"/>
      <c r="Q32" s="319"/>
      <c r="R32" s="319"/>
      <c r="S32" s="319"/>
      <c r="T32" s="319"/>
      <c r="U32" s="319"/>
      <c r="V32" s="319"/>
      <c r="W32" s="319"/>
      <c r="X32" s="322">
        <f>6.35+X22</f>
        <v>7.9499999999999993</v>
      </c>
      <c r="Y32" s="322"/>
      <c r="Z32" s="322" t="s">
        <v>66</v>
      </c>
      <c r="AA32" s="322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109"/>
      <c r="AM32" s="75"/>
    </row>
    <row r="33" spans="1:39" s="76" customFormat="1" ht="25.15" customHeight="1">
      <c r="A33" s="74"/>
      <c r="B33" s="107"/>
      <c r="C33" s="108"/>
      <c r="D33" s="112"/>
      <c r="E33" s="317" t="s">
        <v>209</v>
      </c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78"/>
      <c r="AH33" s="78"/>
      <c r="AI33" s="78"/>
      <c r="AJ33" s="78"/>
      <c r="AK33" s="78"/>
      <c r="AL33" s="109"/>
      <c r="AM33" s="75"/>
    </row>
    <row r="34" spans="1:39" ht="12" customHeight="1">
      <c r="A34" s="17"/>
      <c r="B34" s="43"/>
      <c r="C34" s="320"/>
      <c r="D34" s="35"/>
      <c r="E34" s="318" t="s">
        <v>153</v>
      </c>
      <c r="F34" s="318"/>
      <c r="G34" s="319" t="s">
        <v>154</v>
      </c>
      <c r="H34" s="319"/>
      <c r="I34" s="319"/>
      <c r="J34" s="319"/>
      <c r="K34" s="319"/>
      <c r="L34" s="319"/>
      <c r="M34" s="319"/>
      <c r="N34" s="319"/>
      <c r="O34" s="319"/>
      <c r="P34" s="319"/>
      <c r="Q34" s="319"/>
      <c r="R34" s="319"/>
      <c r="S34" s="319"/>
      <c r="T34" s="319"/>
      <c r="U34" s="319"/>
      <c r="V34" s="319"/>
      <c r="W34" s="319"/>
      <c r="X34" s="325">
        <f>X27</f>
        <v>2</v>
      </c>
      <c r="Y34" s="325"/>
      <c r="Z34" s="318" t="s">
        <v>85</v>
      </c>
      <c r="AA34" s="318"/>
      <c r="AB34" s="97"/>
      <c r="AC34" s="115"/>
      <c r="AD34" s="115"/>
      <c r="AE34" s="115"/>
      <c r="AF34" s="115"/>
      <c r="AG34" s="115"/>
      <c r="AH34" s="115"/>
      <c r="AI34" s="115"/>
      <c r="AJ34" s="97"/>
      <c r="AK34" s="97"/>
      <c r="AL34" s="31"/>
      <c r="AM34" s="27"/>
    </row>
    <row r="35" spans="1:39" ht="12" customHeight="1">
      <c r="A35" s="17"/>
      <c r="B35" s="43"/>
      <c r="C35" s="320"/>
      <c r="D35" s="35"/>
      <c r="E35" s="318"/>
      <c r="F35" s="318"/>
      <c r="G35" s="319"/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319"/>
      <c r="S35" s="319"/>
      <c r="T35" s="319"/>
      <c r="U35" s="319"/>
      <c r="V35" s="319"/>
      <c r="W35" s="319"/>
      <c r="X35" s="325"/>
      <c r="Y35" s="325"/>
      <c r="Z35" s="318"/>
      <c r="AA35" s="318"/>
      <c r="AB35" s="97"/>
      <c r="AC35" s="115"/>
      <c r="AD35" s="115"/>
      <c r="AE35" s="115"/>
      <c r="AF35" s="115"/>
      <c r="AG35" s="115"/>
      <c r="AH35" s="115"/>
      <c r="AI35" s="115"/>
      <c r="AJ35" s="97"/>
      <c r="AK35" s="97"/>
      <c r="AL35" s="31"/>
      <c r="AM35" s="28"/>
    </row>
    <row r="36" spans="1:39" ht="12" customHeight="1">
      <c r="A36" s="17"/>
      <c r="B36" s="43"/>
      <c r="C36" s="320"/>
      <c r="D36" s="35"/>
      <c r="E36" s="318" t="s">
        <v>178</v>
      </c>
      <c r="F36" s="318"/>
      <c r="G36" s="319" t="s">
        <v>179</v>
      </c>
      <c r="H36" s="319"/>
      <c r="I36" s="319"/>
      <c r="J36" s="319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19"/>
      <c r="V36" s="319"/>
      <c r="W36" s="319"/>
      <c r="X36" s="325">
        <f>X28</f>
        <v>2.25</v>
      </c>
      <c r="Y36" s="325"/>
      <c r="Z36" s="318" t="s">
        <v>85</v>
      </c>
      <c r="AA36" s="318"/>
      <c r="AB36" s="97"/>
      <c r="AC36" s="115"/>
      <c r="AD36" s="115"/>
      <c r="AE36" s="115"/>
      <c r="AF36" s="115"/>
      <c r="AG36" s="115"/>
      <c r="AH36" s="115"/>
      <c r="AI36" s="115"/>
      <c r="AJ36" s="97"/>
      <c r="AK36" s="97"/>
      <c r="AL36" s="31"/>
      <c r="AM36" s="28"/>
    </row>
    <row r="37" spans="1:39" ht="12" customHeight="1">
      <c r="A37" s="17"/>
      <c r="B37" s="43"/>
      <c r="C37" s="320"/>
      <c r="D37" s="35"/>
      <c r="E37" s="318"/>
      <c r="F37" s="318"/>
      <c r="G37" s="319"/>
      <c r="H37" s="319"/>
      <c r="I37" s="319"/>
      <c r="J37" s="319"/>
      <c r="K37" s="319"/>
      <c r="L37" s="319"/>
      <c r="M37" s="319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25"/>
      <c r="Y37" s="325"/>
      <c r="Z37" s="318"/>
      <c r="AA37" s="318"/>
      <c r="AB37" s="97"/>
      <c r="AC37" s="115"/>
      <c r="AD37" s="115"/>
      <c r="AE37" s="115"/>
      <c r="AF37" s="115"/>
      <c r="AG37" s="115"/>
      <c r="AH37" s="115"/>
      <c r="AI37" s="115"/>
      <c r="AJ37" s="97"/>
      <c r="AK37" s="97"/>
      <c r="AL37" s="31"/>
      <c r="AM37" s="28"/>
    </row>
    <row r="38" spans="1:39" ht="12" customHeight="1">
      <c r="A38" s="17"/>
      <c r="B38" s="43"/>
      <c r="C38" s="320"/>
      <c r="D38" s="322" t="s">
        <v>180</v>
      </c>
      <c r="E38" s="322"/>
      <c r="F38" s="322"/>
      <c r="G38" s="328" t="s">
        <v>181</v>
      </c>
      <c r="H38" s="328"/>
      <c r="I38" s="328"/>
      <c r="J38" s="328"/>
      <c r="K38" s="328"/>
      <c r="L38" s="328"/>
      <c r="M38" s="318" t="s">
        <v>175</v>
      </c>
      <c r="N38" s="319" t="s">
        <v>176</v>
      </c>
      <c r="P38" s="78"/>
      <c r="Q38" s="78"/>
      <c r="R38" s="78"/>
      <c r="S38" s="78"/>
      <c r="T38" s="78"/>
      <c r="U38" s="78"/>
      <c r="V38" s="78"/>
      <c r="W38" s="78"/>
      <c r="X38" s="321">
        <f>((4.9*('DESIGN DATA '!Z20/1000)*X18*X19)/(X21*X20))+(X22)</f>
        <v>2.1073387188531121</v>
      </c>
      <c r="Y38" s="321"/>
      <c r="Z38" s="322" t="s">
        <v>66</v>
      </c>
      <c r="AA38" s="322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31"/>
      <c r="AM38" s="28"/>
    </row>
    <row r="39" spans="1:39" ht="12" customHeight="1">
      <c r="A39" s="17"/>
      <c r="B39" s="43"/>
      <c r="C39" s="320"/>
      <c r="D39" s="322"/>
      <c r="E39" s="322"/>
      <c r="F39" s="322"/>
      <c r="G39" s="328"/>
      <c r="H39" s="328"/>
      <c r="I39" s="328"/>
      <c r="J39" s="328"/>
      <c r="K39" s="328"/>
      <c r="L39" s="328"/>
      <c r="M39" s="318"/>
      <c r="N39" s="319"/>
      <c r="P39" s="78"/>
      <c r="Q39" s="78"/>
      <c r="R39" s="78"/>
      <c r="S39" s="78"/>
      <c r="T39" s="78"/>
      <c r="U39" s="78"/>
      <c r="V39" s="78"/>
      <c r="W39" s="78"/>
      <c r="X39" s="321"/>
      <c r="Y39" s="321"/>
      <c r="Z39" s="322"/>
      <c r="AA39" s="322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31"/>
      <c r="AM39" s="28"/>
    </row>
    <row r="40" spans="1:39" ht="12" customHeight="1">
      <c r="A40" s="17"/>
      <c r="B40" s="43"/>
      <c r="C40" s="320"/>
      <c r="D40" s="35"/>
      <c r="E40" s="80"/>
      <c r="F40" s="80"/>
      <c r="G40" s="80"/>
      <c r="H40" s="329" t="s">
        <v>182</v>
      </c>
      <c r="I40" s="329"/>
      <c r="J40" s="329"/>
      <c r="K40" s="329"/>
      <c r="L40" s="329"/>
      <c r="M40" s="329"/>
      <c r="N40" s="329"/>
      <c r="O40" s="329"/>
      <c r="P40" s="329"/>
      <c r="Q40" s="329"/>
      <c r="R40" s="329"/>
      <c r="S40" s="329"/>
      <c r="T40" s="329"/>
      <c r="U40" s="329"/>
      <c r="V40" s="329"/>
      <c r="W40" s="329"/>
      <c r="X40" s="330">
        <v>8</v>
      </c>
      <c r="Y40" s="330"/>
      <c r="Z40" s="331" t="s">
        <v>66</v>
      </c>
      <c r="AA40" s="331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31"/>
      <c r="AM40" s="28"/>
    </row>
    <row r="41" spans="1:39" ht="12" customHeight="1">
      <c r="A41" s="17"/>
      <c r="B41" s="43"/>
      <c r="C41" s="320"/>
      <c r="D41" s="35"/>
      <c r="E41" s="80"/>
      <c r="F41" s="80"/>
      <c r="G41" s="80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29"/>
      <c r="X41" s="330"/>
      <c r="Y41" s="330"/>
      <c r="Z41" s="331"/>
      <c r="AA41" s="331"/>
      <c r="AB41" s="73"/>
      <c r="AC41" s="73"/>
      <c r="AD41" s="73"/>
      <c r="AE41" s="73"/>
      <c r="AF41" s="73"/>
      <c r="AG41" s="73"/>
      <c r="AH41" s="73"/>
      <c r="AI41" s="73"/>
      <c r="AJ41" s="31"/>
      <c r="AK41" s="31"/>
      <c r="AL41" s="31"/>
      <c r="AM41" s="28"/>
    </row>
    <row r="42" spans="1:39" ht="12" customHeight="1">
      <c r="A42" s="17"/>
      <c r="B42" s="43"/>
      <c r="C42" s="320"/>
      <c r="D42" s="35"/>
      <c r="E42" s="319" t="s">
        <v>210</v>
      </c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  <c r="S42" s="319"/>
      <c r="T42" s="319"/>
      <c r="U42" s="319"/>
      <c r="V42" s="319"/>
      <c r="W42" s="319"/>
      <c r="X42" s="319"/>
      <c r="Y42" s="319"/>
      <c r="Z42" s="319"/>
      <c r="AA42" s="319"/>
      <c r="AB42" s="319"/>
      <c r="AC42" s="319"/>
      <c r="AD42" s="319"/>
      <c r="AE42" s="319"/>
      <c r="AF42" s="319"/>
      <c r="AG42" s="319"/>
      <c r="AH42" s="319"/>
      <c r="AI42" s="319"/>
      <c r="AJ42" s="31"/>
      <c r="AK42" s="31"/>
      <c r="AL42" s="31"/>
      <c r="AM42" s="28"/>
    </row>
    <row r="43" spans="1:39" ht="12" customHeight="1">
      <c r="A43" s="17"/>
      <c r="B43" s="43"/>
      <c r="C43" s="320"/>
      <c r="D43" s="35"/>
      <c r="E43" s="319"/>
      <c r="F43" s="319"/>
      <c r="G43" s="319"/>
      <c r="H43" s="319"/>
      <c r="I43" s="319"/>
      <c r="J43" s="319"/>
      <c r="K43" s="319"/>
      <c r="L43" s="319"/>
      <c r="M43" s="319"/>
      <c r="N43" s="319"/>
      <c r="O43" s="319"/>
      <c r="P43" s="319"/>
      <c r="Q43" s="319"/>
      <c r="R43" s="319"/>
      <c r="S43" s="319"/>
      <c r="T43" s="319"/>
      <c r="U43" s="319"/>
      <c r="V43" s="319"/>
      <c r="W43" s="319"/>
      <c r="X43" s="319"/>
      <c r="Y43" s="319"/>
      <c r="Z43" s="319"/>
      <c r="AA43" s="319"/>
      <c r="AB43" s="319"/>
      <c r="AC43" s="319"/>
      <c r="AD43" s="319"/>
      <c r="AE43" s="319"/>
      <c r="AF43" s="319"/>
      <c r="AG43" s="319"/>
      <c r="AH43" s="319"/>
      <c r="AI43" s="319"/>
      <c r="AJ43" s="31"/>
      <c r="AK43" s="31"/>
      <c r="AL43" s="31"/>
      <c r="AM43" s="28"/>
    </row>
    <row r="44" spans="1:39" ht="12" customHeight="1">
      <c r="A44" s="17"/>
      <c r="B44" s="43"/>
      <c r="C44" s="320"/>
      <c r="D44" s="320" t="s">
        <v>183</v>
      </c>
      <c r="E44" s="320"/>
      <c r="F44" s="319" t="s">
        <v>156</v>
      </c>
      <c r="G44" s="319"/>
      <c r="H44" s="319"/>
      <c r="I44" s="319"/>
      <c r="J44" s="319"/>
      <c r="K44" s="319"/>
      <c r="L44" s="319"/>
      <c r="M44" s="319"/>
      <c r="N44" s="319"/>
      <c r="O44" s="319"/>
      <c r="P44" s="319"/>
      <c r="Q44" s="319"/>
      <c r="R44" s="319"/>
      <c r="S44" s="319"/>
      <c r="T44" s="319"/>
      <c r="U44" s="319"/>
      <c r="V44" s="319"/>
      <c r="W44" s="319"/>
      <c r="X44" s="332">
        <f>X17</f>
        <v>0.6</v>
      </c>
      <c r="Y44" s="332"/>
      <c r="Z44" s="322" t="s">
        <v>85</v>
      </c>
      <c r="AA44" s="322"/>
      <c r="AB44" s="73"/>
      <c r="AC44" s="73"/>
      <c r="AD44" s="73"/>
      <c r="AE44" s="73"/>
      <c r="AF44" s="73"/>
      <c r="AG44" s="73"/>
      <c r="AH44" s="73"/>
      <c r="AI44" s="73"/>
      <c r="AJ44" s="31"/>
      <c r="AK44" s="31"/>
      <c r="AL44" s="31"/>
      <c r="AM44" s="28"/>
    </row>
    <row r="45" spans="1:39" ht="12" customHeight="1">
      <c r="A45" s="17"/>
      <c r="B45" s="43"/>
      <c r="C45" s="320"/>
      <c r="D45" s="320"/>
      <c r="E45" s="320"/>
      <c r="F45" s="319"/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319"/>
      <c r="R45" s="319"/>
      <c r="S45" s="319"/>
      <c r="T45" s="319"/>
      <c r="U45" s="319"/>
      <c r="V45" s="319"/>
      <c r="W45" s="319"/>
      <c r="X45" s="332"/>
      <c r="Y45" s="332"/>
      <c r="Z45" s="322"/>
      <c r="AA45" s="322"/>
      <c r="AB45" s="73"/>
      <c r="AC45" s="73"/>
      <c r="AD45" s="73"/>
      <c r="AE45" s="73"/>
      <c r="AF45" s="73"/>
      <c r="AG45" s="73"/>
      <c r="AH45" s="73"/>
      <c r="AI45" s="73"/>
      <c r="AJ45" s="31"/>
      <c r="AK45" s="31"/>
      <c r="AL45" s="31"/>
      <c r="AM45" s="28"/>
    </row>
    <row r="46" spans="1:39" ht="12" customHeight="1">
      <c r="A46" s="17"/>
      <c r="B46" s="43"/>
      <c r="C46" s="320"/>
      <c r="D46" s="320" t="s">
        <v>184</v>
      </c>
      <c r="E46" s="320"/>
      <c r="F46" s="319" t="s">
        <v>185</v>
      </c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19"/>
      <c r="S46" s="319"/>
      <c r="T46" s="319"/>
      <c r="U46" s="319"/>
      <c r="V46" s="319"/>
      <c r="W46" s="319"/>
      <c r="X46" s="322">
        <f>X14-X16</f>
        <v>0.25</v>
      </c>
      <c r="Y46" s="322"/>
      <c r="Z46" s="322" t="s">
        <v>85</v>
      </c>
      <c r="AA46" s="322"/>
      <c r="AB46" s="78"/>
      <c r="AC46" s="83"/>
      <c r="AD46" s="83"/>
      <c r="AE46" s="83"/>
      <c r="AF46" s="83"/>
      <c r="AG46" s="83"/>
      <c r="AH46" s="83"/>
      <c r="AI46" s="83"/>
      <c r="AJ46" s="83"/>
      <c r="AK46" s="31"/>
      <c r="AL46" s="31"/>
      <c r="AM46" s="28"/>
    </row>
    <row r="47" spans="1:39" ht="12" customHeight="1">
      <c r="A47" s="17"/>
      <c r="B47" s="43"/>
      <c r="C47" s="320"/>
      <c r="D47" s="320"/>
      <c r="E47" s="320"/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  <c r="S47" s="319"/>
      <c r="T47" s="319"/>
      <c r="U47" s="319"/>
      <c r="V47" s="319"/>
      <c r="W47" s="319"/>
      <c r="X47" s="322"/>
      <c r="Y47" s="322"/>
      <c r="Z47" s="322"/>
      <c r="AA47" s="322"/>
      <c r="AB47" s="78"/>
      <c r="AC47" s="83"/>
      <c r="AD47" s="83"/>
      <c r="AE47" s="83"/>
      <c r="AF47" s="83"/>
      <c r="AG47" s="83"/>
      <c r="AH47" s="83"/>
      <c r="AI47" s="83"/>
      <c r="AJ47" s="83"/>
      <c r="AK47" s="31"/>
      <c r="AL47" s="31"/>
      <c r="AM47" s="28"/>
    </row>
    <row r="48" spans="1:39" ht="12" customHeight="1">
      <c r="A48" s="17"/>
      <c r="B48" s="43"/>
      <c r="C48" s="327" t="s">
        <v>186</v>
      </c>
      <c r="D48" s="327"/>
      <c r="E48" s="327"/>
      <c r="F48" s="328" t="s">
        <v>174</v>
      </c>
      <c r="G48" s="328"/>
      <c r="H48" s="328"/>
      <c r="I48" s="328"/>
      <c r="J48" s="328"/>
      <c r="K48" s="328"/>
      <c r="L48" s="318" t="s">
        <v>175</v>
      </c>
      <c r="M48" s="334" t="s">
        <v>176</v>
      </c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335">
        <f>((4.9*X46*X18*X19)/(X21*X20))+(X22)</f>
        <v>1.6487825691204916</v>
      </c>
      <c r="Y48" s="335"/>
      <c r="Z48" s="322" t="s">
        <v>66</v>
      </c>
      <c r="AA48" s="322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28"/>
    </row>
    <row r="49" spans="1:39" ht="12" customHeight="1">
      <c r="A49" s="17"/>
      <c r="B49" s="43"/>
      <c r="C49" s="327"/>
      <c r="D49" s="327"/>
      <c r="E49" s="327"/>
      <c r="F49" s="328"/>
      <c r="G49" s="328"/>
      <c r="H49" s="328"/>
      <c r="I49" s="328"/>
      <c r="J49" s="328"/>
      <c r="K49" s="328"/>
      <c r="L49" s="318"/>
      <c r="M49" s="334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335"/>
      <c r="Y49" s="335"/>
      <c r="Z49" s="322"/>
      <c r="AA49" s="322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28"/>
    </row>
    <row r="50" spans="1:39" ht="12" customHeight="1">
      <c r="A50" s="17"/>
      <c r="B50" s="43"/>
      <c r="C50" s="35"/>
      <c r="D50" s="319" t="s">
        <v>177</v>
      </c>
      <c r="E50" s="319"/>
      <c r="F50" s="319"/>
      <c r="G50" s="319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319"/>
      <c r="S50" s="319"/>
      <c r="T50" s="319"/>
      <c r="U50" s="319"/>
      <c r="V50" s="319"/>
      <c r="W50" s="319"/>
      <c r="X50" s="333">
        <f>6.35+X22</f>
        <v>7.9499999999999993</v>
      </c>
      <c r="Y50" s="333"/>
      <c r="Z50" s="322" t="s">
        <v>66</v>
      </c>
      <c r="AA50" s="322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28"/>
    </row>
    <row r="51" spans="1:39" ht="12" customHeight="1">
      <c r="A51" s="17"/>
      <c r="B51" s="43"/>
      <c r="C51" s="35"/>
      <c r="D51" s="319"/>
      <c r="E51" s="319"/>
      <c r="F51" s="319"/>
      <c r="G51" s="319"/>
      <c r="H51" s="319"/>
      <c r="I51" s="319"/>
      <c r="J51" s="319"/>
      <c r="K51" s="319"/>
      <c r="L51" s="319"/>
      <c r="M51" s="319"/>
      <c r="N51" s="319"/>
      <c r="O51" s="319"/>
      <c r="P51" s="319"/>
      <c r="Q51" s="319"/>
      <c r="R51" s="319"/>
      <c r="S51" s="319"/>
      <c r="T51" s="319"/>
      <c r="U51" s="319"/>
      <c r="V51" s="319"/>
      <c r="W51" s="319"/>
      <c r="X51" s="333"/>
      <c r="Y51" s="333"/>
      <c r="Z51" s="322"/>
      <c r="AA51" s="322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28"/>
    </row>
    <row r="52" spans="1:39" ht="12" customHeight="1">
      <c r="A52" s="17"/>
      <c r="B52" s="43"/>
      <c r="C52" s="35"/>
      <c r="D52" s="35"/>
      <c r="E52" s="319" t="s">
        <v>211</v>
      </c>
      <c r="F52" s="319"/>
      <c r="G52" s="319"/>
      <c r="H52" s="319"/>
      <c r="I52" s="319"/>
      <c r="J52" s="319"/>
      <c r="K52" s="319"/>
      <c r="L52" s="319"/>
      <c r="M52" s="319"/>
      <c r="N52" s="319"/>
      <c r="O52" s="319"/>
      <c r="P52" s="319"/>
      <c r="Q52" s="319"/>
      <c r="R52" s="319"/>
      <c r="S52" s="319"/>
      <c r="T52" s="319"/>
      <c r="U52" s="319"/>
      <c r="V52" s="319"/>
      <c r="W52" s="319"/>
      <c r="X52" s="319"/>
      <c r="Y52" s="319"/>
      <c r="Z52" s="319"/>
      <c r="AA52" s="319"/>
      <c r="AB52" s="319"/>
      <c r="AC52" s="319"/>
      <c r="AD52" s="319"/>
      <c r="AE52" s="31"/>
      <c r="AF52" s="31"/>
      <c r="AG52" s="31"/>
      <c r="AH52" s="31"/>
      <c r="AI52" s="31"/>
      <c r="AJ52" s="31"/>
      <c r="AK52" s="31"/>
      <c r="AL52" s="31"/>
      <c r="AM52" s="28"/>
    </row>
    <row r="53" spans="1:39" ht="12" customHeight="1">
      <c r="A53" s="17"/>
      <c r="B53" s="43"/>
      <c r="C53" s="35"/>
      <c r="D53" s="35"/>
      <c r="E53" s="319"/>
      <c r="F53" s="319"/>
      <c r="G53" s="319"/>
      <c r="H53" s="319"/>
      <c r="I53" s="319"/>
      <c r="J53" s="319"/>
      <c r="K53" s="319"/>
      <c r="L53" s="319"/>
      <c r="M53" s="319"/>
      <c r="N53" s="319"/>
      <c r="O53" s="319"/>
      <c r="P53" s="319"/>
      <c r="Q53" s="319"/>
      <c r="R53" s="319"/>
      <c r="S53" s="319"/>
      <c r="T53" s="319"/>
      <c r="U53" s="319"/>
      <c r="V53" s="319"/>
      <c r="W53" s="319"/>
      <c r="X53" s="319"/>
      <c r="Y53" s="319"/>
      <c r="Z53" s="319"/>
      <c r="AA53" s="319"/>
      <c r="AB53" s="319"/>
      <c r="AC53" s="319"/>
      <c r="AD53" s="319"/>
      <c r="AE53" s="31"/>
      <c r="AF53" s="31"/>
      <c r="AG53" s="31"/>
      <c r="AH53" s="31"/>
      <c r="AI53" s="31"/>
      <c r="AJ53" s="31"/>
      <c r="AK53" s="31"/>
      <c r="AL53" s="31"/>
      <c r="AM53" s="28"/>
    </row>
    <row r="54" spans="1:39" ht="12" customHeight="1">
      <c r="A54" s="17"/>
      <c r="B54" s="43"/>
      <c r="C54" s="35"/>
      <c r="D54" s="318" t="s">
        <v>155</v>
      </c>
      <c r="E54" s="318"/>
      <c r="F54" s="336" t="s">
        <v>156</v>
      </c>
      <c r="G54" s="336"/>
      <c r="H54" s="336"/>
      <c r="I54" s="336"/>
      <c r="J54" s="336"/>
      <c r="K54" s="336"/>
      <c r="L54" s="336"/>
      <c r="M54" s="336"/>
      <c r="N54" s="336"/>
      <c r="O54" s="336"/>
      <c r="P54" s="336"/>
      <c r="Q54" s="336"/>
      <c r="R54" s="336"/>
      <c r="S54" s="336"/>
      <c r="T54" s="336"/>
      <c r="U54" s="336"/>
      <c r="V54" s="336"/>
      <c r="W54" s="336"/>
      <c r="X54" s="333">
        <f>X44</f>
        <v>0.6</v>
      </c>
      <c r="Y54" s="333"/>
      <c r="Z54" s="318" t="s">
        <v>85</v>
      </c>
      <c r="AA54" s="318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28"/>
    </row>
    <row r="55" spans="1:39" ht="12" customHeight="1">
      <c r="A55" s="17"/>
      <c r="B55" s="43"/>
      <c r="C55" s="35"/>
      <c r="D55" s="318"/>
      <c r="E55" s="318"/>
      <c r="F55" s="336"/>
      <c r="G55" s="336"/>
      <c r="H55" s="336"/>
      <c r="I55" s="336"/>
      <c r="J55" s="336"/>
      <c r="K55" s="336"/>
      <c r="L55" s="336"/>
      <c r="M55" s="336"/>
      <c r="N55" s="336"/>
      <c r="O55" s="336"/>
      <c r="P55" s="336"/>
      <c r="Q55" s="336"/>
      <c r="R55" s="336"/>
      <c r="S55" s="336"/>
      <c r="T55" s="336"/>
      <c r="U55" s="336"/>
      <c r="V55" s="336"/>
      <c r="W55" s="336"/>
      <c r="X55" s="333"/>
      <c r="Y55" s="333"/>
      <c r="Z55" s="318"/>
      <c r="AA55" s="318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28"/>
    </row>
    <row r="56" spans="1:39" ht="12" customHeight="1">
      <c r="A56" s="17"/>
      <c r="B56" s="43"/>
      <c r="C56" s="35"/>
      <c r="D56" s="318" t="s">
        <v>187</v>
      </c>
      <c r="E56" s="318"/>
      <c r="F56" s="337" t="s">
        <v>185</v>
      </c>
      <c r="G56" s="337"/>
      <c r="H56" s="337"/>
      <c r="I56" s="337"/>
      <c r="J56" s="337"/>
      <c r="K56" s="337"/>
      <c r="L56" s="337"/>
      <c r="M56" s="337"/>
      <c r="N56" s="337"/>
      <c r="O56" s="337"/>
      <c r="P56" s="337"/>
      <c r="Q56" s="337"/>
      <c r="R56" s="337"/>
      <c r="S56" s="337"/>
      <c r="T56" s="337"/>
      <c r="U56" s="337"/>
      <c r="V56" s="337"/>
      <c r="W56" s="337"/>
      <c r="X56" s="333">
        <f>X36</f>
        <v>2.25</v>
      </c>
      <c r="Y56" s="333"/>
      <c r="Z56" s="318" t="s">
        <v>85</v>
      </c>
      <c r="AA56" s="318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28"/>
    </row>
    <row r="57" spans="1:39" ht="12" customHeight="1">
      <c r="A57" s="17"/>
      <c r="B57" s="43"/>
      <c r="C57" s="35"/>
      <c r="D57" s="318"/>
      <c r="E57" s="318"/>
      <c r="F57" s="337"/>
      <c r="G57" s="337"/>
      <c r="H57" s="337"/>
      <c r="I57" s="337"/>
      <c r="J57" s="337"/>
      <c r="K57" s="337"/>
      <c r="L57" s="337"/>
      <c r="M57" s="337"/>
      <c r="N57" s="337"/>
      <c r="O57" s="337"/>
      <c r="P57" s="337"/>
      <c r="Q57" s="337"/>
      <c r="R57" s="337"/>
      <c r="S57" s="337"/>
      <c r="T57" s="337"/>
      <c r="U57" s="337"/>
      <c r="V57" s="337"/>
      <c r="W57" s="337"/>
      <c r="X57" s="333"/>
      <c r="Y57" s="333"/>
      <c r="Z57" s="318"/>
      <c r="AA57" s="318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28"/>
    </row>
    <row r="58" spans="1:39" ht="12" customHeight="1">
      <c r="A58" s="17"/>
      <c r="B58" s="43"/>
      <c r="C58" s="322" t="s">
        <v>188</v>
      </c>
      <c r="D58" s="322"/>
      <c r="E58" s="322"/>
      <c r="F58" s="328" t="s">
        <v>181</v>
      </c>
      <c r="G58" s="328"/>
      <c r="H58" s="328"/>
      <c r="I58" s="328"/>
      <c r="J58" s="328"/>
      <c r="K58" s="328"/>
      <c r="L58" s="318" t="s">
        <v>175</v>
      </c>
      <c r="M58" s="334" t="s">
        <v>176</v>
      </c>
      <c r="O58" s="82"/>
      <c r="P58" s="82"/>
      <c r="Q58" s="82"/>
      <c r="R58" s="82"/>
      <c r="S58" s="82"/>
      <c r="T58" s="82"/>
      <c r="U58" s="82"/>
      <c r="V58" s="82"/>
      <c r="W58" s="82"/>
      <c r="X58" s="335">
        <f>((4.9*('DESIGN DATA '!Z20/1000)*X18*X19)/(X21*X20))+(X22)</f>
        <v>2.1073387188531121</v>
      </c>
      <c r="Y58" s="335"/>
      <c r="Z58" s="322" t="s">
        <v>66</v>
      </c>
      <c r="AA58" s="322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28"/>
    </row>
    <row r="59" spans="1:39" ht="12" customHeight="1">
      <c r="A59" s="17"/>
      <c r="B59" s="43"/>
      <c r="C59" s="322"/>
      <c r="D59" s="322"/>
      <c r="E59" s="322"/>
      <c r="F59" s="328"/>
      <c r="G59" s="328"/>
      <c r="H59" s="328"/>
      <c r="I59" s="328"/>
      <c r="J59" s="328"/>
      <c r="K59" s="328"/>
      <c r="L59" s="318"/>
      <c r="M59" s="334"/>
      <c r="O59" s="82"/>
      <c r="P59" s="82"/>
      <c r="Q59" s="82"/>
      <c r="R59" s="82"/>
      <c r="S59" s="82"/>
      <c r="T59" s="82"/>
      <c r="U59" s="82"/>
      <c r="V59" s="82"/>
      <c r="W59" s="82"/>
      <c r="X59" s="335"/>
      <c r="Y59" s="335"/>
      <c r="Z59" s="322"/>
      <c r="AA59" s="322"/>
      <c r="AB59" s="34"/>
      <c r="AC59" s="34"/>
      <c r="AD59" s="34"/>
      <c r="AE59" s="34"/>
      <c r="AF59" s="34"/>
      <c r="AG59" s="34"/>
      <c r="AH59" s="34"/>
      <c r="AI59" s="34"/>
      <c r="AJ59" s="34"/>
      <c r="AK59" s="31"/>
      <c r="AL59" s="31"/>
      <c r="AM59" s="28"/>
    </row>
    <row r="60" spans="1:39" ht="12" customHeight="1">
      <c r="A60" s="17"/>
      <c r="B60" s="43"/>
      <c r="C60" s="35"/>
      <c r="D60" s="35"/>
      <c r="E60" s="33"/>
      <c r="F60" s="33"/>
      <c r="G60" s="33"/>
      <c r="H60" s="33"/>
      <c r="I60" s="33"/>
      <c r="J60" s="329" t="s">
        <v>189</v>
      </c>
      <c r="K60" s="329"/>
      <c r="L60" s="329"/>
      <c r="M60" s="329"/>
      <c r="N60" s="329"/>
      <c r="O60" s="329"/>
      <c r="P60" s="329"/>
      <c r="Q60" s="329"/>
      <c r="R60" s="329"/>
      <c r="S60" s="329"/>
      <c r="T60" s="329"/>
      <c r="U60" s="329"/>
      <c r="V60" s="329"/>
      <c r="W60" s="329"/>
      <c r="X60" s="330">
        <v>8</v>
      </c>
      <c r="Y60" s="330"/>
      <c r="Z60" s="331" t="s">
        <v>66</v>
      </c>
      <c r="AA60" s="3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28"/>
    </row>
    <row r="61" spans="1:39" ht="12" customHeight="1">
      <c r="A61" s="17"/>
      <c r="B61" s="43"/>
      <c r="C61" s="35"/>
      <c r="D61" s="35"/>
      <c r="E61" s="33"/>
      <c r="F61" s="33"/>
      <c r="G61" s="33"/>
      <c r="H61" s="33"/>
      <c r="I61" s="33"/>
      <c r="J61" s="329"/>
      <c r="K61" s="329"/>
      <c r="L61" s="329"/>
      <c r="M61" s="329"/>
      <c r="N61" s="329"/>
      <c r="O61" s="329"/>
      <c r="P61" s="329"/>
      <c r="Q61" s="329"/>
      <c r="R61" s="329"/>
      <c r="S61" s="329"/>
      <c r="T61" s="329"/>
      <c r="U61" s="329"/>
      <c r="V61" s="329"/>
      <c r="W61" s="329"/>
      <c r="X61" s="330"/>
      <c r="Y61" s="330"/>
      <c r="Z61" s="331"/>
      <c r="AA61" s="3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28"/>
    </row>
    <row r="62" spans="1:39" ht="12" customHeight="1">
      <c r="A62" s="17"/>
      <c r="B62" s="43"/>
      <c r="C62" s="35"/>
      <c r="D62" s="35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28"/>
    </row>
    <row r="63" spans="1:39" ht="12" customHeight="1" thickBot="1">
      <c r="A63" s="116"/>
      <c r="B63" s="117"/>
      <c r="C63" s="118"/>
      <c r="D63" s="118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1"/>
    </row>
  </sheetData>
  <mergeCells count="152">
    <mergeCell ref="E52:AD53"/>
    <mergeCell ref="Z46:AA47"/>
    <mergeCell ref="C48:E49"/>
    <mergeCell ref="F48:K49"/>
    <mergeCell ref="L48:L49"/>
    <mergeCell ref="M48:M49"/>
    <mergeCell ref="X48:Y49"/>
    <mergeCell ref="Z48:AA49"/>
    <mergeCell ref="J60:W61"/>
    <mergeCell ref="X60:Y61"/>
    <mergeCell ref="Z60:AA61"/>
    <mergeCell ref="Z54:AA55"/>
    <mergeCell ref="Z56:AA57"/>
    <mergeCell ref="C58:E59"/>
    <mergeCell ref="F58:K59"/>
    <mergeCell ref="L58:L59"/>
    <mergeCell ref="M58:M59"/>
    <mergeCell ref="X58:Y59"/>
    <mergeCell ref="Z58:AA59"/>
    <mergeCell ref="D54:E55"/>
    <mergeCell ref="D56:E57"/>
    <mergeCell ref="F54:W55"/>
    <mergeCell ref="F56:W57"/>
    <mergeCell ref="X54:Y55"/>
    <mergeCell ref="X56:Y57"/>
    <mergeCell ref="E42:AI43"/>
    <mergeCell ref="D44:E45"/>
    <mergeCell ref="F44:W45"/>
    <mergeCell ref="D46:E47"/>
    <mergeCell ref="F46:W47"/>
    <mergeCell ref="X44:Y45"/>
    <mergeCell ref="Z44:AA45"/>
    <mergeCell ref="X46:Y47"/>
    <mergeCell ref="D50:W51"/>
    <mergeCell ref="X50:Y51"/>
    <mergeCell ref="Z50:AA51"/>
    <mergeCell ref="D38:F39"/>
    <mergeCell ref="G38:L39"/>
    <mergeCell ref="M38:M39"/>
    <mergeCell ref="N38:N39"/>
    <mergeCell ref="H40:W41"/>
    <mergeCell ref="X34:Y35"/>
    <mergeCell ref="X36:Y37"/>
    <mergeCell ref="Z34:AA35"/>
    <mergeCell ref="Z36:AA37"/>
    <mergeCell ref="X40:Y41"/>
    <mergeCell ref="Z40:AA41"/>
    <mergeCell ref="E33:AF33"/>
    <mergeCell ref="E34:F35"/>
    <mergeCell ref="E36:F37"/>
    <mergeCell ref="G34:W35"/>
    <mergeCell ref="G36:W37"/>
    <mergeCell ref="D30:F31"/>
    <mergeCell ref="G30:L31"/>
    <mergeCell ref="M30:M31"/>
    <mergeCell ref="N30:N31"/>
    <mergeCell ref="Z30:AA31"/>
    <mergeCell ref="X28:Y28"/>
    <mergeCell ref="Z28:AA28"/>
    <mergeCell ref="Z25:AA25"/>
    <mergeCell ref="E26:AF26"/>
    <mergeCell ref="E27:F27"/>
    <mergeCell ref="G27:W27"/>
    <mergeCell ref="X27:Y27"/>
    <mergeCell ref="Z27:AA27"/>
    <mergeCell ref="X24:Y24"/>
    <mergeCell ref="X22:Y22"/>
    <mergeCell ref="X23:Y23"/>
    <mergeCell ref="Z22:AA22"/>
    <mergeCell ref="Z23:AA23"/>
    <mergeCell ref="Z24:AA24"/>
    <mergeCell ref="X20:Y20"/>
    <mergeCell ref="E21:F21"/>
    <mergeCell ref="G21:W21"/>
    <mergeCell ref="X21:Y21"/>
    <mergeCell ref="Z21:AA21"/>
    <mergeCell ref="E22:F22"/>
    <mergeCell ref="G22:W22"/>
    <mergeCell ref="E20:F20"/>
    <mergeCell ref="G20:W20"/>
    <mergeCell ref="X17:Y17"/>
    <mergeCell ref="Z17:AA17"/>
    <mergeCell ref="G18:W18"/>
    <mergeCell ref="Z18:AA18"/>
    <mergeCell ref="X18:Y18"/>
    <mergeCell ref="E19:F19"/>
    <mergeCell ref="G19:W19"/>
    <mergeCell ref="X19:Y19"/>
    <mergeCell ref="E15:F15"/>
    <mergeCell ref="G15:W15"/>
    <mergeCell ref="X15:Y15"/>
    <mergeCell ref="Z15:AA15"/>
    <mergeCell ref="E16:F16"/>
    <mergeCell ref="G16:W16"/>
    <mergeCell ref="X16:Y16"/>
    <mergeCell ref="Z16:AA16"/>
    <mergeCell ref="E18:F18"/>
    <mergeCell ref="E17:F17"/>
    <mergeCell ref="G17:W17"/>
    <mergeCell ref="E14:F14"/>
    <mergeCell ref="G14:W14"/>
    <mergeCell ref="X14:Y14"/>
    <mergeCell ref="Z14:AA14"/>
    <mergeCell ref="C46:C47"/>
    <mergeCell ref="C42:C43"/>
    <mergeCell ref="C44:C45"/>
    <mergeCell ref="X38:Y39"/>
    <mergeCell ref="Z38:AA39"/>
    <mergeCell ref="C40:C41"/>
    <mergeCell ref="C38:C39"/>
    <mergeCell ref="C36:C37"/>
    <mergeCell ref="C34:C35"/>
    <mergeCell ref="D32:W32"/>
    <mergeCell ref="X32:Y32"/>
    <mergeCell ref="Z32:AA32"/>
    <mergeCell ref="X31:Y31"/>
    <mergeCell ref="C29:C30"/>
    <mergeCell ref="E28:F28"/>
    <mergeCell ref="G28:W28"/>
    <mergeCell ref="E25:F25"/>
    <mergeCell ref="G25:W25"/>
    <mergeCell ref="G23:W23"/>
    <mergeCell ref="G24:W24"/>
    <mergeCell ref="D11:L11"/>
    <mergeCell ref="E12:AJ13"/>
    <mergeCell ref="AH7:AH8"/>
    <mergeCell ref="AI7:AM8"/>
    <mergeCell ref="A8:J8"/>
    <mergeCell ref="K8:L8"/>
    <mergeCell ref="M8:N8"/>
    <mergeCell ref="O8:P8"/>
    <mergeCell ref="Q8:R8"/>
    <mergeCell ref="S8:T8"/>
    <mergeCell ref="U8:V8"/>
    <mergeCell ref="W8:Y8"/>
    <mergeCell ref="S7:T7"/>
    <mergeCell ref="U7:V7"/>
    <mergeCell ref="W7:Y7"/>
    <mergeCell ref="Z7:AB7"/>
    <mergeCell ref="AF7:AF8"/>
    <mergeCell ref="AG7:AG8"/>
    <mergeCell ref="Z8:AB8"/>
    <mergeCell ref="A1:J6"/>
    <mergeCell ref="K1:AB3"/>
    <mergeCell ref="AC1:AM6"/>
    <mergeCell ref="K4:AB4"/>
    <mergeCell ref="K5:AB6"/>
    <mergeCell ref="A7:J7"/>
    <mergeCell ref="K7:L7"/>
    <mergeCell ref="M7:N7"/>
    <mergeCell ref="O7:P7"/>
    <mergeCell ref="Q7:R7"/>
  </mergeCells>
  <printOptions horizontalCentered="1" gridLinesSet="0"/>
  <pageMargins left="0.23622047244094499" right="0.25" top="0.143700787" bottom="0.143700787" header="0" footer="0"/>
  <pageSetup paperSize="9" scale="78" orientation="portrait" r:id="rId1"/>
  <headerFooter alignWithMargins="0"/>
  <colBreaks count="1" manualBreakCount="1">
    <brk id="41" max="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A99E9-1061-4C99-877C-1BC3F93E7130}">
  <sheetPr>
    <pageSetUpPr fitToPage="1"/>
  </sheetPr>
  <dimension ref="A1:AN63"/>
  <sheetViews>
    <sheetView showGridLines="0" view="pageBreakPreview" zoomScaleNormal="100" zoomScaleSheetLayoutView="100" workbookViewId="0">
      <selection activeCell="R33" sqref="R33:V34"/>
    </sheetView>
  </sheetViews>
  <sheetFormatPr defaultColWidth="9.140625"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61.5" customHeight="1">
      <c r="A1" s="253" t="s">
        <v>19</v>
      </c>
      <c r="B1" s="253"/>
      <c r="C1" s="254"/>
      <c r="D1" s="254"/>
      <c r="E1" s="254"/>
      <c r="F1" s="254"/>
      <c r="G1" s="254"/>
      <c r="H1" s="254"/>
      <c r="I1" s="254"/>
      <c r="J1" s="255"/>
      <c r="K1" s="142" t="str">
        <f>'Shell Thickness'!K1:AB3</f>
        <v>نگهداشت و افزایش تولید میدان نفتی بینک
سطح الارض و ابنیه تحت الارض 
خرید مخازن ذخیره گاز ایستگاه تقویت فشار گاز بینک 
(قرارداد BK-HD-GCS-CO-0026_00 )</v>
      </c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4"/>
      <c r="AC1" s="262"/>
      <c r="AD1" s="263"/>
      <c r="AE1" s="263"/>
      <c r="AF1" s="263"/>
      <c r="AG1" s="263"/>
      <c r="AH1" s="263"/>
      <c r="AI1" s="263"/>
      <c r="AJ1" s="263"/>
      <c r="AK1" s="263"/>
      <c r="AL1" s="264"/>
      <c r="AM1" s="264"/>
      <c r="AN1" s="1"/>
    </row>
    <row r="2" spans="1:40" ht="15" customHeight="1">
      <c r="A2" s="256"/>
      <c r="B2" s="256"/>
      <c r="C2" s="257"/>
      <c r="D2" s="257"/>
      <c r="E2" s="257"/>
      <c r="F2" s="257"/>
      <c r="G2" s="257"/>
      <c r="H2" s="257"/>
      <c r="I2" s="257"/>
      <c r="J2" s="258"/>
      <c r="K2" s="145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7"/>
      <c r="AC2" s="265"/>
      <c r="AD2" s="266"/>
      <c r="AE2" s="266"/>
      <c r="AF2" s="266"/>
      <c r="AG2" s="266"/>
      <c r="AH2" s="266"/>
      <c r="AI2" s="266"/>
      <c r="AJ2" s="266"/>
      <c r="AK2" s="266"/>
      <c r="AL2" s="267"/>
      <c r="AM2" s="267"/>
      <c r="AN2" s="3"/>
    </row>
    <row r="3" spans="1:40" ht="12.75" customHeight="1">
      <c r="A3" s="256"/>
      <c r="B3" s="256"/>
      <c r="C3" s="257"/>
      <c r="D3" s="257"/>
      <c r="E3" s="257"/>
      <c r="F3" s="257"/>
      <c r="G3" s="257"/>
      <c r="H3" s="257"/>
      <c r="I3" s="257"/>
      <c r="J3" s="258"/>
      <c r="K3" s="145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7"/>
      <c r="AC3" s="265"/>
      <c r="AD3" s="266"/>
      <c r="AE3" s="266"/>
      <c r="AF3" s="266"/>
      <c r="AG3" s="266"/>
      <c r="AH3" s="266"/>
      <c r="AI3" s="266"/>
      <c r="AJ3" s="266"/>
      <c r="AK3" s="266"/>
      <c r="AL3" s="267"/>
      <c r="AM3" s="267"/>
      <c r="AN3" s="3"/>
    </row>
    <row r="4" spans="1:40" ht="13.5" customHeight="1">
      <c r="A4" s="256"/>
      <c r="B4" s="256"/>
      <c r="C4" s="257"/>
      <c r="D4" s="257"/>
      <c r="E4" s="257"/>
      <c r="F4" s="257"/>
      <c r="G4" s="257"/>
      <c r="H4" s="257"/>
      <c r="I4" s="257"/>
      <c r="J4" s="258"/>
      <c r="K4" s="238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40"/>
      <c r="AC4" s="265"/>
      <c r="AD4" s="266"/>
      <c r="AE4" s="266"/>
      <c r="AF4" s="266"/>
      <c r="AG4" s="266"/>
      <c r="AH4" s="266"/>
      <c r="AI4" s="266"/>
      <c r="AJ4" s="266"/>
      <c r="AK4" s="266"/>
      <c r="AL4" s="267"/>
      <c r="AM4" s="267"/>
      <c r="AN4" s="3"/>
    </row>
    <row r="5" spans="1:40" ht="11.25" customHeight="1">
      <c r="A5" s="256"/>
      <c r="B5" s="256"/>
      <c r="C5" s="257"/>
      <c r="D5" s="257"/>
      <c r="E5" s="257"/>
      <c r="F5" s="257"/>
      <c r="G5" s="257"/>
      <c r="H5" s="257"/>
      <c r="I5" s="257"/>
      <c r="J5" s="258"/>
      <c r="K5" s="212" t="str">
        <f>REVISION!K5</f>
        <v>Mechanical Calculation Book For Elevated Potable Water Tank (TK-2209)</v>
      </c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4"/>
      <c r="AC5" s="265"/>
      <c r="AD5" s="266"/>
      <c r="AE5" s="266"/>
      <c r="AF5" s="266"/>
      <c r="AG5" s="266"/>
      <c r="AH5" s="266"/>
      <c r="AI5" s="266"/>
      <c r="AJ5" s="266"/>
      <c r="AK5" s="266"/>
      <c r="AL5" s="267"/>
      <c r="AM5" s="267"/>
      <c r="AN5" s="3"/>
    </row>
    <row r="6" spans="1:40" ht="6.75" customHeight="1">
      <c r="A6" s="259"/>
      <c r="B6" s="259"/>
      <c r="C6" s="260"/>
      <c r="D6" s="260"/>
      <c r="E6" s="260"/>
      <c r="F6" s="260"/>
      <c r="G6" s="260"/>
      <c r="H6" s="260"/>
      <c r="I6" s="260"/>
      <c r="J6" s="261"/>
      <c r="K6" s="215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7"/>
      <c r="AC6" s="268"/>
      <c r="AD6" s="269"/>
      <c r="AE6" s="269"/>
      <c r="AF6" s="269"/>
      <c r="AG6" s="269"/>
      <c r="AH6" s="269"/>
      <c r="AI6" s="269"/>
      <c r="AJ6" s="269"/>
      <c r="AK6" s="269"/>
      <c r="AL6" s="270"/>
      <c r="AM6" s="270"/>
      <c r="AN6" s="3"/>
    </row>
    <row r="7" spans="1:40" ht="18" customHeight="1">
      <c r="A7" s="271" t="s">
        <v>6</v>
      </c>
      <c r="B7" s="271"/>
      <c r="C7" s="201"/>
      <c r="D7" s="201"/>
      <c r="E7" s="201"/>
      <c r="F7" s="201"/>
      <c r="G7" s="201"/>
      <c r="H7" s="201"/>
      <c r="I7" s="201"/>
      <c r="J7" s="272"/>
      <c r="K7" s="200" t="s">
        <v>7</v>
      </c>
      <c r="L7" s="200"/>
      <c r="M7" s="200" t="s">
        <v>8</v>
      </c>
      <c r="N7" s="200"/>
      <c r="O7" s="200" t="s">
        <v>9</v>
      </c>
      <c r="P7" s="200"/>
      <c r="Q7" s="200" t="s">
        <v>10</v>
      </c>
      <c r="R7" s="200"/>
      <c r="S7" s="200" t="s">
        <v>11</v>
      </c>
      <c r="T7" s="200"/>
      <c r="U7" s="200" t="s">
        <v>12</v>
      </c>
      <c r="V7" s="200"/>
      <c r="W7" s="218" t="s">
        <v>13</v>
      </c>
      <c r="X7" s="218"/>
      <c r="Y7" s="218"/>
      <c r="Z7" s="200" t="s">
        <v>14</v>
      </c>
      <c r="AA7" s="200"/>
      <c r="AB7" s="200"/>
      <c r="AC7" s="71"/>
      <c r="AD7" s="72"/>
      <c r="AE7" s="72"/>
      <c r="AF7" s="194">
        <f>'Shell Thickness'!AF7:AF8</f>
        <v>8</v>
      </c>
      <c r="AG7" s="194" t="str">
        <f>REVISION!AF7</f>
        <v>از</v>
      </c>
      <c r="AH7" s="194">
        <f>'Shell Thickness'!AH7:AH8+1</f>
        <v>7</v>
      </c>
      <c r="AI7" s="194" t="s">
        <v>42</v>
      </c>
      <c r="AJ7" s="194"/>
      <c r="AK7" s="194"/>
      <c r="AL7" s="194"/>
      <c r="AM7" s="248"/>
      <c r="AN7" s="3"/>
    </row>
    <row r="8" spans="1:40" ht="17.25" customHeight="1" thickBot="1">
      <c r="A8" s="273" t="s">
        <v>21</v>
      </c>
      <c r="B8" s="273"/>
      <c r="C8" s="198"/>
      <c r="D8" s="198"/>
      <c r="E8" s="198"/>
      <c r="F8" s="198"/>
      <c r="G8" s="198"/>
      <c r="H8" s="198"/>
      <c r="I8" s="198"/>
      <c r="J8" s="199"/>
      <c r="K8" s="204" t="s">
        <v>22</v>
      </c>
      <c r="L8" s="205"/>
      <c r="M8" s="206" t="s">
        <v>28</v>
      </c>
      <c r="N8" s="207"/>
      <c r="O8" s="204" t="s">
        <v>224</v>
      </c>
      <c r="P8" s="205"/>
      <c r="Q8" s="206" t="s">
        <v>29</v>
      </c>
      <c r="R8" s="207"/>
      <c r="S8" s="204" t="str">
        <f>Cover!S8</f>
        <v>ME</v>
      </c>
      <c r="T8" s="205"/>
      <c r="U8" s="204" t="str">
        <f>Cover!U8</f>
        <v>CN</v>
      </c>
      <c r="V8" s="205"/>
      <c r="W8" s="250" t="str">
        <f>Cover!W8</f>
        <v>0001</v>
      </c>
      <c r="X8" s="251"/>
      <c r="Y8" s="252"/>
      <c r="Z8" s="204" t="str">
        <f>Cover!Z8</f>
        <v>V00</v>
      </c>
      <c r="AA8" s="219"/>
      <c r="AB8" s="205"/>
      <c r="AC8" s="69"/>
      <c r="AD8" s="70"/>
      <c r="AE8" s="70"/>
      <c r="AF8" s="195"/>
      <c r="AG8" s="195"/>
      <c r="AH8" s="195"/>
      <c r="AI8" s="195"/>
      <c r="AJ8" s="195"/>
      <c r="AK8" s="195"/>
      <c r="AL8" s="195"/>
      <c r="AM8" s="249"/>
      <c r="AN8" s="4"/>
    </row>
    <row r="9" spans="1:40" ht="15" customHeight="1">
      <c r="A9" s="92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  <c r="AN9" s="5"/>
    </row>
    <row r="10" spans="1:40" ht="12" customHeight="1">
      <c r="A10" s="29"/>
      <c r="B10" s="35"/>
      <c r="C10" s="35"/>
      <c r="D10" s="35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2"/>
    </row>
    <row r="11" spans="1:40" ht="19.899999999999999" customHeight="1">
      <c r="A11" s="23"/>
      <c r="B11" s="95"/>
      <c r="C11" s="35"/>
      <c r="D11" s="316" t="s">
        <v>212</v>
      </c>
      <c r="E11" s="316"/>
      <c r="F11" s="316"/>
      <c r="G11" s="316"/>
      <c r="H11" s="316"/>
      <c r="I11" s="316"/>
      <c r="J11" s="316"/>
      <c r="K11" s="316"/>
      <c r="L11" s="316"/>
      <c r="M11" s="31"/>
      <c r="N11" s="31"/>
      <c r="O11" s="31"/>
      <c r="P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24"/>
    </row>
    <row r="12" spans="1:40" ht="12" customHeight="1">
      <c r="A12" s="23"/>
      <c r="B12" s="43"/>
      <c r="C12" s="35"/>
      <c r="D12" s="96"/>
      <c r="E12" s="339" t="s">
        <v>190</v>
      </c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S12" s="339"/>
      <c r="T12" s="339"/>
      <c r="U12" s="339"/>
      <c r="V12" s="339"/>
      <c r="W12" s="339"/>
      <c r="X12" s="339"/>
      <c r="Y12" s="339"/>
      <c r="Z12" s="339"/>
      <c r="AA12" s="339"/>
      <c r="AB12" s="339"/>
      <c r="AC12" s="339"/>
      <c r="AD12" s="339"/>
      <c r="AE12" s="110"/>
      <c r="AF12" s="110"/>
      <c r="AG12" s="110"/>
      <c r="AH12" s="110"/>
      <c r="AI12" s="110"/>
      <c r="AJ12" s="110"/>
      <c r="AK12" s="31"/>
      <c r="AL12" s="31"/>
      <c r="AM12" s="24"/>
    </row>
    <row r="13" spans="1:40" ht="25.15" customHeight="1">
      <c r="A13" s="23"/>
      <c r="B13" s="43"/>
      <c r="C13" s="35"/>
      <c r="D13" s="35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S13" s="339"/>
      <c r="T13" s="339"/>
      <c r="U13" s="339"/>
      <c r="V13" s="339"/>
      <c r="W13" s="339"/>
      <c r="X13" s="339"/>
      <c r="Y13" s="339"/>
      <c r="Z13" s="339"/>
      <c r="AA13" s="339"/>
      <c r="AB13" s="339"/>
      <c r="AC13" s="339"/>
      <c r="AD13" s="339"/>
      <c r="AE13" s="110"/>
      <c r="AF13" s="110"/>
      <c r="AG13" s="110"/>
      <c r="AH13" s="110"/>
      <c r="AI13" s="110"/>
      <c r="AJ13" s="110"/>
      <c r="AK13" s="80"/>
      <c r="AL13" s="31"/>
      <c r="AM13" s="24"/>
    </row>
    <row r="14" spans="1:40" ht="25.15" customHeight="1">
      <c r="A14" s="23"/>
      <c r="B14" s="43"/>
      <c r="C14" s="35"/>
      <c r="D14" s="320" t="s">
        <v>191</v>
      </c>
      <c r="E14" s="320"/>
      <c r="F14" s="323">
        <f>6.35+'DESIGN DATA '!AC28</f>
        <v>7.9499999999999993</v>
      </c>
      <c r="G14" s="323"/>
      <c r="H14" s="323"/>
      <c r="I14" s="318" t="s">
        <v>66</v>
      </c>
      <c r="J14" s="318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79"/>
      <c r="AL14" s="31"/>
      <c r="AM14" s="24"/>
    </row>
    <row r="15" spans="1:40" ht="25.15" customHeight="1">
      <c r="A15" s="23"/>
      <c r="B15" s="43"/>
      <c r="C15" s="35"/>
      <c r="D15" s="35"/>
      <c r="E15" s="318" t="s">
        <v>192</v>
      </c>
      <c r="F15" s="318"/>
      <c r="G15" s="318"/>
      <c r="H15" s="318"/>
      <c r="I15" s="318"/>
      <c r="J15" s="318"/>
      <c r="K15" s="318"/>
      <c r="L15" s="318"/>
      <c r="M15" s="318"/>
      <c r="N15" s="318"/>
      <c r="O15" s="338">
        <v>8</v>
      </c>
      <c r="P15" s="338"/>
      <c r="Q15" s="319" t="s">
        <v>66</v>
      </c>
      <c r="R15" s="319"/>
      <c r="S15" s="111"/>
      <c r="T15" s="111"/>
      <c r="U15" s="111"/>
      <c r="V15" s="111"/>
      <c r="W15" s="111"/>
      <c r="X15" s="97"/>
      <c r="Y15" s="97"/>
      <c r="Z15" s="80"/>
      <c r="AA15" s="80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31"/>
      <c r="AM15" s="24"/>
    </row>
    <row r="16" spans="1:40" ht="25.15" customHeight="1">
      <c r="A16" s="23"/>
      <c r="B16" s="43"/>
      <c r="C16" s="35"/>
      <c r="D16" s="316" t="s">
        <v>213</v>
      </c>
      <c r="E16" s="316"/>
      <c r="F16" s="316"/>
      <c r="G16" s="316"/>
      <c r="H16" s="316"/>
      <c r="I16" s="316"/>
      <c r="J16" s="316"/>
      <c r="K16" s="316"/>
      <c r="L16" s="316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78"/>
      <c r="Y16" s="78"/>
      <c r="Z16" s="80"/>
      <c r="AA16" s="80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31"/>
      <c r="AM16" s="24"/>
    </row>
    <row r="17" spans="1:39" ht="25.15" customHeight="1">
      <c r="A17" s="23"/>
      <c r="B17" s="43"/>
      <c r="C17" s="35"/>
      <c r="D17" s="112"/>
      <c r="E17" s="319" t="s">
        <v>193</v>
      </c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  <c r="W17" s="319"/>
      <c r="X17" s="319"/>
      <c r="Y17" s="319"/>
      <c r="Z17" s="319"/>
      <c r="AA17" s="319"/>
      <c r="AB17" s="319"/>
      <c r="AC17" s="319"/>
      <c r="AD17" s="319"/>
      <c r="AE17" s="97"/>
      <c r="AF17" s="97"/>
      <c r="AG17" s="97"/>
      <c r="AH17" s="97"/>
      <c r="AI17" s="97"/>
      <c r="AJ17" s="97"/>
      <c r="AK17" s="97"/>
      <c r="AL17" s="31"/>
      <c r="AM17" s="24"/>
    </row>
    <row r="18" spans="1:39" ht="12.6" customHeight="1">
      <c r="A18" s="23"/>
      <c r="B18" s="43"/>
      <c r="C18" s="104"/>
      <c r="D18" s="35"/>
      <c r="E18" s="319"/>
      <c r="F18" s="319"/>
      <c r="G18" s="319"/>
      <c r="H18" s="319"/>
      <c r="I18" s="319"/>
      <c r="J18" s="319"/>
      <c r="K18" s="319"/>
      <c r="L18" s="319"/>
      <c r="M18" s="319"/>
      <c r="N18" s="319"/>
      <c r="O18" s="319"/>
      <c r="P18" s="319"/>
      <c r="Q18" s="319"/>
      <c r="R18" s="319"/>
      <c r="S18" s="319"/>
      <c r="T18" s="319"/>
      <c r="U18" s="319"/>
      <c r="V18" s="319"/>
      <c r="W18" s="319"/>
      <c r="X18" s="319"/>
      <c r="Y18" s="319"/>
      <c r="Z18" s="319"/>
      <c r="AA18" s="319"/>
      <c r="AB18" s="319"/>
      <c r="AC18" s="319"/>
      <c r="AD18" s="319"/>
      <c r="AE18" s="97"/>
      <c r="AF18" s="97"/>
      <c r="AG18" s="97"/>
      <c r="AH18" s="97"/>
      <c r="AI18" s="97"/>
      <c r="AJ18" s="97"/>
      <c r="AK18" s="97"/>
      <c r="AL18" s="31"/>
      <c r="AM18" s="24"/>
    </row>
    <row r="19" spans="1:39" ht="22.9" customHeight="1">
      <c r="A19" s="23"/>
      <c r="B19" s="43"/>
      <c r="C19" s="104"/>
      <c r="D19" s="320" t="s">
        <v>194</v>
      </c>
      <c r="E19" s="320"/>
      <c r="F19" s="318">
        <f>4.76+'DESIGN DATA '!AF28</f>
        <v>6.3599999999999994</v>
      </c>
      <c r="G19" s="318"/>
      <c r="H19" s="318" t="s">
        <v>66</v>
      </c>
      <c r="I19" s="318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78"/>
      <c r="Y19" s="78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31"/>
      <c r="AM19" s="24"/>
    </row>
    <row r="20" spans="1:39" ht="25.15" customHeight="1">
      <c r="A20" s="23"/>
      <c r="B20" s="43"/>
      <c r="C20" s="104"/>
      <c r="D20" s="35"/>
      <c r="E20" s="318" t="s">
        <v>192</v>
      </c>
      <c r="F20" s="318"/>
      <c r="G20" s="318"/>
      <c r="H20" s="318"/>
      <c r="I20" s="318"/>
      <c r="J20" s="318"/>
      <c r="K20" s="318"/>
      <c r="L20" s="318"/>
      <c r="M20" s="318"/>
      <c r="N20" s="318"/>
      <c r="O20" s="338">
        <v>8</v>
      </c>
      <c r="P20" s="338"/>
      <c r="Q20" s="319" t="s">
        <v>66</v>
      </c>
      <c r="R20" s="319"/>
      <c r="S20" s="80"/>
      <c r="T20" s="80"/>
      <c r="U20" s="80"/>
      <c r="V20" s="80"/>
      <c r="W20" s="80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31"/>
      <c r="AM20" s="24"/>
    </row>
    <row r="21" spans="1:39" ht="25.15" customHeight="1">
      <c r="A21" s="23"/>
      <c r="B21" s="43"/>
      <c r="C21" s="104"/>
      <c r="D21" s="35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78"/>
      <c r="Y21" s="78"/>
      <c r="Z21" s="78"/>
      <c r="AA21" s="78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31"/>
      <c r="AM21" s="24"/>
    </row>
    <row r="22" spans="1:39" ht="25.15" customHeight="1">
      <c r="A22" s="14"/>
      <c r="B22" s="43"/>
      <c r="C22" s="35"/>
      <c r="D22" s="35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78"/>
      <c r="Y22" s="78"/>
      <c r="Z22" s="78"/>
      <c r="AA22" s="78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31"/>
      <c r="AM22" s="15"/>
    </row>
    <row r="23" spans="1:39" ht="25.15" customHeight="1">
      <c r="A23" s="16"/>
      <c r="B23" s="43"/>
      <c r="C23" s="35"/>
      <c r="D23" s="35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78"/>
      <c r="Y23" s="78"/>
      <c r="Z23" s="78"/>
      <c r="AA23" s="78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31"/>
      <c r="AM23" s="15"/>
    </row>
    <row r="24" spans="1:39" ht="25.15" customHeight="1">
      <c r="A24" s="16"/>
      <c r="B24" s="43"/>
      <c r="C24" s="35"/>
      <c r="D24" s="35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78"/>
      <c r="Y24" s="78"/>
      <c r="Z24" s="78"/>
      <c r="AA24" s="78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31"/>
      <c r="AM24" s="15"/>
    </row>
    <row r="25" spans="1:39" ht="25.15" customHeight="1">
      <c r="A25" s="16"/>
      <c r="B25" s="43"/>
      <c r="C25" s="35"/>
      <c r="D25" s="35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97"/>
      <c r="Y25" s="97"/>
      <c r="Z25" s="78"/>
      <c r="AA25" s="78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31"/>
      <c r="AM25" s="15"/>
    </row>
    <row r="26" spans="1:39" ht="25.15" customHeight="1">
      <c r="A26" s="16"/>
      <c r="B26" s="43"/>
      <c r="C26" s="35"/>
      <c r="D26" s="112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97"/>
      <c r="AH26" s="97"/>
      <c r="AI26" s="97"/>
      <c r="AJ26" s="97"/>
      <c r="AK26" s="97"/>
      <c r="AL26" s="31"/>
      <c r="AM26" s="15"/>
    </row>
    <row r="27" spans="1:39" ht="25.15" customHeight="1">
      <c r="A27" s="16"/>
      <c r="B27" s="43"/>
      <c r="C27" s="106"/>
      <c r="D27" s="35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78"/>
      <c r="Y27" s="78"/>
      <c r="Z27" s="80"/>
      <c r="AA27" s="80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31"/>
      <c r="AM27" s="15"/>
    </row>
    <row r="28" spans="1:39" ht="25.15" customHeight="1">
      <c r="A28" s="16"/>
      <c r="B28" s="43"/>
      <c r="C28" s="104"/>
      <c r="D28" s="35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78"/>
      <c r="Y28" s="78"/>
      <c r="Z28" s="80"/>
      <c r="AA28" s="80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31"/>
      <c r="AM28" s="15"/>
    </row>
    <row r="29" spans="1:39" ht="12" customHeight="1">
      <c r="A29" s="16"/>
      <c r="B29" s="43"/>
      <c r="C29" s="35"/>
      <c r="D29" s="35"/>
      <c r="E29" s="80"/>
      <c r="F29" s="80"/>
      <c r="G29" s="80"/>
      <c r="H29" s="80"/>
      <c r="I29" s="80"/>
      <c r="J29" s="80"/>
      <c r="K29" s="80"/>
      <c r="L29" s="80"/>
      <c r="M29" s="97"/>
      <c r="N29" s="113"/>
      <c r="O29" s="113"/>
      <c r="P29" s="113"/>
      <c r="Q29" s="78"/>
      <c r="R29" s="78"/>
      <c r="S29" s="97"/>
      <c r="T29" s="97"/>
      <c r="U29" s="97"/>
      <c r="V29" s="97"/>
      <c r="W29" s="78"/>
      <c r="X29" s="78"/>
      <c r="Y29" s="78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31"/>
      <c r="AM29" s="15"/>
    </row>
    <row r="30" spans="1:39" ht="12" customHeight="1">
      <c r="A30" s="16"/>
      <c r="B30" s="43"/>
      <c r="C30" s="35"/>
      <c r="D30" s="87"/>
      <c r="E30" s="87"/>
      <c r="F30" s="87"/>
      <c r="G30" s="80"/>
      <c r="H30" s="80"/>
      <c r="I30" s="80"/>
      <c r="J30" s="80"/>
      <c r="K30" s="80"/>
      <c r="L30" s="80"/>
      <c r="M30" s="80"/>
      <c r="N30" s="80"/>
      <c r="T30" s="80"/>
      <c r="U30" s="80"/>
      <c r="V30" s="80"/>
      <c r="W30" s="114"/>
      <c r="Z30" s="80"/>
      <c r="AA30" s="80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31"/>
      <c r="AM30" s="15"/>
    </row>
    <row r="31" spans="1:39" ht="24.6" customHeight="1">
      <c r="A31" s="25"/>
      <c r="B31" s="43"/>
      <c r="C31" s="35"/>
      <c r="D31" s="87"/>
      <c r="E31" s="87"/>
      <c r="F31" s="87"/>
      <c r="G31" s="80"/>
      <c r="H31" s="80"/>
      <c r="I31" s="80"/>
      <c r="J31" s="80"/>
      <c r="K31" s="80"/>
      <c r="L31" s="80"/>
      <c r="M31" s="80"/>
      <c r="N31" s="80"/>
      <c r="T31" s="80"/>
      <c r="U31" s="80"/>
      <c r="V31" s="80"/>
      <c r="W31" s="114"/>
      <c r="X31" s="114"/>
      <c r="Y31" s="114"/>
      <c r="Z31" s="80"/>
      <c r="AA31" s="80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31"/>
      <c r="AM31" s="26"/>
    </row>
    <row r="32" spans="1:39" s="76" customFormat="1" ht="25.15" customHeight="1">
      <c r="A32" s="74"/>
      <c r="B32" s="107"/>
      <c r="C32" s="108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109"/>
      <c r="AM32" s="75"/>
    </row>
    <row r="33" spans="1:39" s="76" customFormat="1" ht="25.15" customHeight="1">
      <c r="A33" s="74"/>
      <c r="B33" s="107"/>
      <c r="C33" s="108"/>
      <c r="D33" s="112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78"/>
      <c r="AH33" s="78"/>
      <c r="AI33" s="78"/>
      <c r="AJ33" s="78"/>
      <c r="AK33" s="78"/>
      <c r="AL33" s="109"/>
      <c r="AM33" s="75"/>
    </row>
    <row r="34" spans="1:39" ht="12" customHeight="1">
      <c r="A34" s="17"/>
      <c r="B34" s="43"/>
      <c r="C34" s="35"/>
      <c r="D34" s="35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7"/>
      <c r="Y34" s="7"/>
      <c r="Z34" s="80"/>
      <c r="AA34" s="80"/>
      <c r="AB34" s="97"/>
      <c r="AC34" s="115"/>
      <c r="AD34" s="115"/>
      <c r="AE34" s="115"/>
      <c r="AF34" s="115"/>
      <c r="AG34" s="115"/>
      <c r="AH34" s="115"/>
      <c r="AI34" s="115"/>
      <c r="AJ34" s="97"/>
      <c r="AK34" s="97"/>
      <c r="AL34" s="31"/>
      <c r="AM34" s="27"/>
    </row>
    <row r="35" spans="1:39" ht="12" customHeight="1">
      <c r="A35" s="17"/>
      <c r="B35" s="43"/>
      <c r="C35" s="35"/>
      <c r="D35" s="35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7"/>
      <c r="Y35" s="7"/>
      <c r="Z35" s="80"/>
      <c r="AA35" s="80"/>
      <c r="AB35" s="97"/>
      <c r="AC35" s="115"/>
      <c r="AD35" s="115"/>
      <c r="AE35" s="115"/>
      <c r="AF35" s="115"/>
      <c r="AG35" s="115"/>
      <c r="AH35" s="115"/>
      <c r="AI35" s="115"/>
      <c r="AJ35" s="97"/>
      <c r="AK35" s="97"/>
      <c r="AL35" s="31"/>
      <c r="AM35" s="28"/>
    </row>
    <row r="36" spans="1:39" ht="12" customHeight="1">
      <c r="A36" s="17"/>
      <c r="B36" s="43"/>
      <c r="C36" s="35"/>
      <c r="D36" s="35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7"/>
      <c r="Y36" s="7"/>
      <c r="Z36" s="80"/>
      <c r="AA36" s="80"/>
      <c r="AB36" s="97"/>
      <c r="AC36" s="115"/>
      <c r="AD36" s="115"/>
      <c r="AE36" s="115"/>
      <c r="AF36" s="115"/>
      <c r="AG36" s="115"/>
      <c r="AH36" s="115"/>
      <c r="AI36" s="115"/>
      <c r="AJ36" s="97"/>
      <c r="AK36" s="97"/>
      <c r="AL36" s="31"/>
      <c r="AM36" s="28"/>
    </row>
    <row r="37" spans="1:39" ht="12" customHeight="1">
      <c r="A37" s="17"/>
      <c r="B37" s="43"/>
      <c r="C37" s="35"/>
      <c r="D37" s="35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7"/>
      <c r="Y37" s="7"/>
      <c r="Z37" s="80"/>
      <c r="AA37" s="80"/>
      <c r="AB37" s="97"/>
      <c r="AC37" s="115"/>
      <c r="AD37" s="115"/>
      <c r="AE37" s="115"/>
      <c r="AF37" s="115"/>
      <c r="AG37" s="115"/>
      <c r="AH37" s="115"/>
      <c r="AI37" s="115"/>
      <c r="AJ37" s="97"/>
      <c r="AK37" s="97"/>
      <c r="AL37" s="31"/>
      <c r="AM37" s="28"/>
    </row>
    <row r="38" spans="1:39" ht="12" customHeight="1">
      <c r="A38" s="17"/>
      <c r="B38" s="43"/>
      <c r="C38" s="35"/>
      <c r="D38" s="78"/>
      <c r="E38" s="78"/>
      <c r="F38" s="78"/>
      <c r="G38" s="80"/>
      <c r="H38" s="80"/>
      <c r="I38" s="80"/>
      <c r="J38" s="80"/>
      <c r="K38" s="80"/>
      <c r="L38" s="80"/>
      <c r="M38" s="80"/>
      <c r="N38" s="80"/>
      <c r="P38" s="78"/>
      <c r="Q38" s="78"/>
      <c r="R38" s="78"/>
      <c r="S38" s="78"/>
      <c r="T38" s="78"/>
      <c r="U38" s="78"/>
      <c r="V38" s="78"/>
      <c r="W38" s="78"/>
      <c r="X38" s="102"/>
      <c r="Y38" s="102"/>
      <c r="Z38" s="78"/>
      <c r="AA38" s="78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31"/>
      <c r="AM38" s="28"/>
    </row>
    <row r="39" spans="1:39" ht="12" customHeight="1">
      <c r="A39" s="17"/>
      <c r="B39" s="43"/>
      <c r="C39" s="35"/>
      <c r="D39" s="78"/>
      <c r="E39" s="78"/>
      <c r="F39" s="78"/>
      <c r="G39" s="80"/>
      <c r="H39" s="80"/>
      <c r="I39" s="80"/>
      <c r="J39" s="80"/>
      <c r="K39" s="80"/>
      <c r="L39" s="80"/>
      <c r="M39" s="80"/>
      <c r="N39" s="80"/>
      <c r="P39" s="78"/>
      <c r="Q39" s="78"/>
      <c r="R39" s="78"/>
      <c r="S39" s="78"/>
      <c r="T39" s="78"/>
      <c r="U39" s="78"/>
      <c r="V39" s="78"/>
      <c r="W39" s="78"/>
      <c r="X39" s="102"/>
      <c r="Y39" s="102"/>
      <c r="Z39" s="78"/>
      <c r="AA39" s="78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31"/>
      <c r="AM39" s="28"/>
    </row>
    <row r="40" spans="1:39" ht="12" customHeight="1">
      <c r="A40" s="17"/>
      <c r="B40" s="43"/>
      <c r="C40" s="35"/>
      <c r="D40" s="35"/>
      <c r="E40" s="80"/>
      <c r="F40" s="80"/>
      <c r="G40" s="80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90"/>
      <c r="Y40" s="90"/>
      <c r="Z40" s="79"/>
      <c r="AA40" s="79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31"/>
      <c r="AM40" s="28"/>
    </row>
    <row r="41" spans="1:39" ht="12" customHeight="1">
      <c r="A41" s="17"/>
      <c r="B41" s="43"/>
      <c r="C41" s="35"/>
      <c r="D41" s="35"/>
      <c r="E41" s="80"/>
      <c r="F41" s="80"/>
      <c r="G41" s="80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90"/>
      <c r="Y41" s="90"/>
      <c r="Z41" s="79"/>
      <c r="AA41" s="79"/>
      <c r="AB41" s="73"/>
      <c r="AC41" s="73"/>
      <c r="AD41" s="73"/>
      <c r="AE41" s="73"/>
      <c r="AF41" s="73"/>
      <c r="AG41" s="73"/>
      <c r="AH41" s="73"/>
      <c r="AI41" s="73"/>
      <c r="AJ41" s="31"/>
      <c r="AK41" s="31"/>
      <c r="AL41" s="31"/>
      <c r="AM41" s="28"/>
    </row>
    <row r="42" spans="1:39" ht="12" customHeight="1" thickBot="1">
      <c r="A42" s="116"/>
      <c r="B42" s="117"/>
      <c r="C42" s="118"/>
      <c r="D42" s="118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20"/>
      <c r="AK42" s="120"/>
      <c r="AL42" s="120"/>
      <c r="AM42" s="121"/>
    </row>
    <row r="43" spans="1:39" ht="12" customHeight="1">
      <c r="A43" s="17"/>
      <c r="B43" s="43"/>
      <c r="C43" s="35"/>
      <c r="D43" s="35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31"/>
      <c r="AK43" s="31"/>
      <c r="AL43" s="31"/>
      <c r="AM43" s="28"/>
    </row>
    <row r="44" spans="1:39" ht="12" customHeight="1">
      <c r="A44" s="17"/>
      <c r="B44" s="43"/>
      <c r="C44" s="35"/>
      <c r="D44" s="35"/>
      <c r="E44" s="35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73"/>
      <c r="Y44" s="73"/>
      <c r="Z44" s="78"/>
      <c r="AA44" s="78"/>
      <c r="AB44" s="73"/>
      <c r="AC44" s="73"/>
      <c r="AD44" s="73"/>
      <c r="AE44" s="73"/>
      <c r="AF44" s="73"/>
      <c r="AG44" s="73"/>
      <c r="AH44" s="73"/>
      <c r="AI44" s="73"/>
      <c r="AJ44" s="31"/>
      <c r="AK44" s="31"/>
      <c r="AL44" s="31"/>
      <c r="AM44" s="28"/>
    </row>
    <row r="45" spans="1:39" ht="12" customHeight="1">
      <c r="A45" s="17"/>
      <c r="B45" s="43"/>
      <c r="C45" s="35"/>
      <c r="D45" s="35"/>
      <c r="E45" s="35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73"/>
      <c r="Y45" s="73"/>
      <c r="Z45" s="78"/>
      <c r="AA45" s="78"/>
      <c r="AB45" s="73"/>
      <c r="AC45" s="73"/>
      <c r="AD45" s="73"/>
      <c r="AE45" s="73"/>
      <c r="AF45" s="73"/>
      <c r="AG45" s="73"/>
      <c r="AH45" s="73"/>
      <c r="AI45" s="73"/>
      <c r="AJ45" s="31"/>
      <c r="AK45" s="31"/>
      <c r="AL45" s="31"/>
      <c r="AM45" s="28"/>
    </row>
    <row r="46" spans="1:39" ht="12" customHeight="1">
      <c r="A46" s="17"/>
      <c r="B46" s="43"/>
      <c r="C46" s="35"/>
      <c r="D46" s="35"/>
      <c r="E46" s="35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78"/>
      <c r="Y46" s="78"/>
      <c r="Z46" s="78"/>
      <c r="AA46" s="78"/>
      <c r="AB46" s="78"/>
      <c r="AC46" s="83"/>
      <c r="AD46" s="83"/>
      <c r="AE46" s="83"/>
      <c r="AF46" s="83"/>
      <c r="AG46" s="83"/>
      <c r="AH46" s="83"/>
      <c r="AI46" s="83"/>
      <c r="AJ46" s="83"/>
      <c r="AK46" s="31"/>
      <c r="AL46" s="31"/>
      <c r="AM46" s="28"/>
    </row>
    <row r="47" spans="1:39" ht="12" customHeight="1">
      <c r="A47" s="17"/>
      <c r="B47" s="43"/>
      <c r="C47" s="35"/>
      <c r="D47" s="35"/>
      <c r="E47" s="35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78"/>
      <c r="Y47" s="78"/>
      <c r="Z47" s="78"/>
      <c r="AA47" s="78"/>
      <c r="AB47" s="78"/>
      <c r="AC47" s="83"/>
      <c r="AD47" s="83"/>
      <c r="AE47" s="83"/>
      <c r="AF47" s="83"/>
      <c r="AG47" s="83"/>
      <c r="AH47" s="83"/>
      <c r="AI47" s="83"/>
      <c r="AJ47" s="83"/>
      <c r="AK47" s="31"/>
      <c r="AL47" s="31"/>
      <c r="AM47" s="28"/>
    </row>
    <row r="48" spans="1:39" ht="12" customHeight="1">
      <c r="A48" s="17"/>
      <c r="B48" s="43"/>
      <c r="C48" s="87"/>
      <c r="D48" s="87"/>
      <c r="E48" s="87"/>
      <c r="F48" s="80"/>
      <c r="G48" s="80"/>
      <c r="H48" s="80"/>
      <c r="I48" s="80"/>
      <c r="J48" s="80"/>
      <c r="K48" s="80"/>
      <c r="L48" s="80"/>
      <c r="M48" s="88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91"/>
      <c r="Y48" s="91"/>
      <c r="Z48" s="78"/>
      <c r="AA48" s="78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28"/>
    </row>
    <row r="49" spans="1:39" ht="12" customHeight="1">
      <c r="A49" s="17"/>
      <c r="B49" s="43"/>
      <c r="C49" s="87"/>
      <c r="D49" s="87"/>
      <c r="E49" s="87"/>
      <c r="F49" s="80"/>
      <c r="G49" s="80"/>
      <c r="H49" s="80"/>
      <c r="I49" s="80"/>
      <c r="J49" s="80"/>
      <c r="K49" s="80"/>
      <c r="L49" s="80"/>
      <c r="M49" s="88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91"/>
      <c r="Y49" s="91"/>
      <c r="Z49" s="78"/>
      <c r="AA49" s="78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28"/>
    </row>
    <row r="50" spans="1:39" ht="12" customHeight="1">
      <c r="A50" s="17"/>
      <c r="B50" s="43"/>
      <c r="C50" s="35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2"/>
      <c r="Y50" s="82"/>
      <c r="Z50" s="78"/>
      <c r="AA50" s="78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28"/>
    </row>
    <row r="51" spans="1:39" ht="12" customHeight="1">
      <c r="A51" s="17"/>
      <c r="B51" s="43"/>
      <c r="C51" s="35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2"/>
      <c r="Y51" s="82"/>
      <c r="Z51" s="78"/>
      <c r="AA51" s="78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28"/>
    </row>
    <row r="52" spans="1:39" ht="12" customHeight="1">
      <c r="A52" s="17"/>
      <c r="B52" s="43"/>
      <c r="C52" s="35"/>
      <c r="D52" s="35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31"/>
      <c r="AF52" s="31"/>
      <c r="AG52" s="31"/>
      <c r="AH52" s="31"/>
      <c r="AI52" s="31"/>
      <c r="AJ52" s="31"/>
      <c r="AK52" s="31"/>
      <c r="AL52" s="31"/>
      <c r="AM52" s="28"/>
    </row>
    <row r="53" spans="1:39" ht="12" customHeight="1">
      <c r="A53" s="17"/>
      <c r="B53" s="43"/>
      <c r="C53" s="35"/>
      <c r="D53" s="35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31"/>
      <c r="AF53" s="31"/>
      <c r="AG53" s="31"/>
      <c r="AH53" s="31"/>
      <c r="AI53" s="31"/>
      <c r="AJ53" s="31"/>
      <c r="AK53" s="31"/>
      <c r="AL53" s="31"/>
      <c r="AM53" s="28"/>
    </row>
    <row r="54" spans="1:39" ht="12" customHeight="1">
      <c r="A54" s="17"/>
      <c r="B54" s="43"/>
      <c r="C54" s="35"/>
      <c r="D54" s="80"/>
      <c r="E54" s="80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0"/>
      <c r="AA54" s="80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28"/>
    </row>
    <row r="55" spans="1:39" ht="12" customHeight="1">
      <c r="A55" s="17"/>
      <c r="B55" s="43"/>
      <c r="C55" s="35"/>
      <c r="D55" s="80"/>
      <c r="E55" s="80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0"/>
      <c r="AA55" s="80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28"/>
    </row>
    <row r="56" spans="1:39" ht="12" customHeight="1">
      <c r="A56" s="17"/>
      <c r="B56" s="43"/>
      <c r="C56" s="35"/>
      <c r="D56" s="80"/>
      <c r="E56" s="80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82"/>
      <c r="Y56" s="82"/>
      <c r="Z56" s="80"/>
      <c r="AA56" s="80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28"/>
    </row>
    <row r="57" spans="1:39" ht="12" customHeight="1">
      <c r="A57" s="17"/>
      <c r="B57" s="43"/>
      <c r="C57" s="35"/>
      <c r="D57" s="80"/>
      <c r="E57" s="80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82"/>
      <c r="Y57" s="82"/>
      <c r="Z57" s="80"/>
      <c r="AA57" s="80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28"/>
    </row>
    <row r="58" spans="1:39" ht="12" customHeight="1">
      <c r="A58" s="17"/>
      <c r="B58" s="43"/>
      <c r="C58" s="78"/>
      <c r="D58" s="78"/>
      <c r="E58" s="78"/>
      <c r="F58" s="80"/>
      <c r="G58" s="80"/>
      <c r="H58" s="80"/>
      <c r="I58" s="80"/>
      <c r="J58" s="80"/>
      <c r="K58" s="80"/>
      <c r="L58" s="80"/>
      <c r="M58" s="88"/>
      <c r="O58" s="82"/>
      <c r="P58" s="82"/>
      <c r="Q58" s="82"/>
      <c r="R58" s="82"/>
      <c r="S58" s="82"/>
      <c r="T58" s="82"/>
      <c r="U58" s="82"/>
      <c r="V58" s="82"/>
      <c r="W58" s="82"/>
      <c r="X58" s="91"/>
      <c r="Y58" s="91"/>
      <c r="Z58" s="78"/>
      <c r="AA58" s="78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28"/>
    </row>
    <row r="59" spans="1:39" ht="12" customHeight="1">
      <c r="A59" s="17"/>
      <c r="B59" s="43"/>
      <c r="C59" s="78"/>
      <c r="D59" s="78"/>
      <c r="E59" s="78"/>
      <c r="F59" s="80"/>
      <c r="G59" s="80"/>
      <c r="H59" s="80"/>
      <c r="I59" s="80"/>
      <c r="J59" s="80"/>
      <c r="K59" s="80"/>
      <c r="L59" s="80"/>
      <c r="M59" s="88"/>
      <c r="O59" s="82"/>
      <c r="P59" s="82"/>
      <c r="Q59" s="82"/>
      <c r="R59" s="82"/>
      <c r="S59" s="82"/>
      <c r="T59" s="82"/>
      <c r="U59" s="82"/>
      <c r="V59" s="82"/>
      <c r="W59" s="82"/>
      <c r="X59" s="91"/>
      <c r="Y59" s="91"/>
      <c r="Z59" s="78"/>
      <c r="AA59" s="78"/>
      <c r="AB59" s="34"/>
      <c r="AC59" s="34"/>
      <c r="AD59" s="34"/>
      <c r="AE59" s="34"/>
      <c r="AF59" s="34"/>
      <c r="AG59" s="34"/>
      <c r="AH59" s="34"/>
      <c r="AI59" s="34"/>
      <c r="AJ59" s="34"/>
      <c r="AK59" s="31"/>
      <c r="AL59" s="31"/>
      <c r="AM59" s="28"/>
    </row>
    <row r="60" spans="1:39" ht="12" customHeight="1">
      <c r="A60" s="17"/>
      <c r="B60" s="43"/>
      <c r="C60" s="35"/>
      <c r="D60" s="35"/>
      <c r="E60" s="33"/>
      <c r="F60" s="33"/>
      <c r="G60" s="33"/>
      <c r="H60" s="33"/>
      <c r="I60" s="33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90"/>
      <c r="Y60" s="90"/>
      <c r="Z60" s="79"/>
      <c r="AA60" s="79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28"/>
    </row>
    <row r="61" spans="1:39" ht="12" customHeight="1">
      <c r="A61" s="17"/>
      <c r="B61" s="43"/>
      <c r="C61" s="35"/>
      <c r="D61" s="35"/>
      <c r="E61" s="33"/>
      <c r="F61" s="33"/>
      <c r="G61" s="33"/>
      <c r="H61" s="33"/>
      <c r="I61" s="33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90"/>
      <c r="Y61" s="90"/>
      <c r="Z61" s="79"/>
      <c r="AA61" s="79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28"/>
    </row>
    <row r="62" spans="1:39" ht="12" customHeight="1">
      <c r="A62" s="17"/>
      <c r="B62" s="43"/>
      <c r="C62" s="35"/>
      <c r="D62" s="35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28"/>
    </row>
    <row r="63" spans="1:39" ht="12" customHeight="1">
      <c r="A63" s="17"/>
      <c r="B63" s="43"/>
      <c r="C63" s="35"/>
      <c r="D63" s="35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28"/>
    </row>
  </sheetData>
  <mergeCells count="43">
    <mergeCell ref="O20:P20"/>
    <mergeCell ref="Q20:R20"/>
    <mergeCell ref="E12:AD13"/>
    <mergeCell ref="D14:E14"/>
    <mergeCell ref="F14:H14"/>
    <mergeCell ref="I14:J14"/>
    <mergeCell ref="E15:N15"/>
    <mergeCell ref="O15:P15"/>
    <mergeCell ref="D19:E19"/>
    <mergeCell ref="F19:G19"/>
    <mergeCell ref="H19:I19"/>
    <mergeCell ref="E20:N20"/>
    <mergeCell ref="E17:AD18"/>
    <mergeCell ref="Q15:R15"/>
    <mergeCell ref="D16:L16"/>
    <mergeCell ref="D11:L11"/>
    <mergeCell ref="AH7:AH8"/>
    <mergeCell ref="AI7:AM8"/>
    <mergeCell ref="A8:J8"/>
    <mergeCell ref="K8:L8"/>
    <mergeCell ref="M8:N8"/>
    <mergeCell ref="O8:P8"/>
    <mergeCell ref="Q8:R8"/>
    <mergeCell ref="S8:T8"/>
    <mergeCell ref="U8:V8"/>
    <mergeCell ref="W8:Y8"/>
    <mergeCell ref="S7:T7"/>
    <mergeCell ref="U7:V7"/>
    <mergeCell ref="W7:Y7"/>
    <mergeCell ref="Z7:AB7"/>
    <mergeCell ref="AF7:AF8"/>
    <mergeCell ref="AG7:AG8"/>
    <mergeCell ref="Z8:AB8"/>
    <mergeCell ref="A1:J6"/>
    <mergeCell ref="K1:AB3"/>
    <mergeCell ref="AC1:AM6"/>
    <mergeCell ref="K4:AB4"/>
    <mergeCell ref="K5:AB6"/>
    <mergeCell ref="A7:J7"/>
    <mergeCell ref="K7:L7"/>
    <mergeCell ref="M7:N7"/>
    <mergeCell ref="O7:P7"/>
    <mergeCell ref="Q7:R7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23CE1-62B7-4667-A4C0-D36ABE613802}">
  <sheetPr>
    <pageSetUpPr fitToPage="1"/>
  </sheetPr>
  <dimension ref="A1:AN75"/>
  <sheetViews>
    <sheetView showGridLines="0" tabSelected="1" view="pageBreakPreview" zoomScaleNormal="100" zoomScaleSheetLayoutView="100" workbookViewId="0">
      <selection activeCell="R33" sqref="R33:V34"/>
    </sheetView>
  </sheetViews>
  <sheetFormatPr defaultColWidth="9.140625"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61.5" customHeight="1">
      <c r="A1" s="253" t="s">
        <v>19</v>
      </c>
      <c r="B1" s="253"/>
      <c r="C1" s="254"/>
      <c r="D1" s="254"/>
      <c r="E1" s="254"/>
      <c r="F1" s="254"/>
      <c r="G1" s="254"/>
      <c r="H1" s="254"/>
      <c r="I1" s="254"/>
      <c r="J1" s="255"/>
      <c r="K1" s="142" t="str">
        <f>'Bottom &amp; Roof Plate'!K1:AB3</f>
        <v>نگهداشت و افزایش تولید میدان نفتی بینک
سطح الارض و ابنیه تحت الارض 
خرید مخازن ذخیره گاز ایستگاه تقویت فشار گاز بینک 
(قرارداد BK-HD-GCS-CO-0026_00 )</v>
      </c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4"/>
      <c r="AC1" s="262"/>
      <c r="AD1" s="263"/>
      <c r="AE1" s="263"/>
      <c r="AF1" s="263"/>
      <c r="AG1" s="263"/>
      <c r="AH1" s="263"/>
      <c r="AI1" s="263"/>
      <c r="AJ1" s="263"/>
      <c r="AK1" s="263"/>
      <c r="AL1" s="264"/>
      <c r="AM1" s="264"/>
      <c r="AN1" s="1"/>
    </row>
    <row r="2" spans="1:40" ht="15" customHeight="1">
      <c r="A2" s="256"/>
      <c r="B2" s="256"/>
      <c r="C2" s="257"/>
      <c r="D2" s="257"/>
      <c r="E2" s="257"/>
      <c r="F2" s="257"/>
      <c r="G2" s="257"/>
      <c r="H2" s="257"/>
      <c r="I2" s="257"/>
      <c r="J2" s="258"/>
      <c r="K2" s="145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7"/>
      <c r="AC2" s="265"/>
      <c r="AD2" s="266"/>
      <c r="AE2" s="266"/>
      <c r="AF2" s="266"/>
      <c r="AG2" s="266"/>
      <c r="AH2" s="266"/>
      <c r="AI2" s="266"/>
      <c r="AJ2" s="266"/>
      <c r="AK2" s="266"/>
      <c r="AL2" s="267"/>
      <c r="AM2" s="267"/>
      <c r="AN2" s="3"/>
    </row>
    <row r="3" spans="1:40" ht="12.75" customHeight="1">
      <c r="A3" s="256"/>
      <c r="B3" s="256"/>
      <c r="C3" s="257"/>
      <c r="D3" s="257"/>
      <c r="E3" s="257"/>
      <c r="F3" s="257"/>
      <c r="G3" s="257"/>
      <c r="H3" s="257"/>
      <c r="I3" s="257"/>
      <c r="J3" s="258"/>
      <c r="K3" s="145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7"/>
      <c r="AC3" s="265"/>
      <c r="AD3" s="266"/>
      <c r="AE3" s="266"/>
      <c r="AF3" s="266"/>
      <c r="AG3" s="266"/>
      <c r="AH3" s="266"/>
      <c r="AI3" s="266"/>
      <c r="AJ3" s="266"/>
      <c r="AK3" s="266"/>
      <c r="AL3" s="267"/>
      <c r="AM3" s="267"/>
      <c r="AN3" s="3"/>
    </row>
    <row r="4" spans="1:40" ht="13.5" customHeight="1">
      <c r="A4" s="256"/>
      <c r="B4" s="256"/>
      <c r="C4" s="257"/>
      <c r="D4" s="257"/>
      <c r="E4" s="257"/>
      <c r="F4" s="257"/>
      <c r="G4" s="257"/>
      <c r="H4" s="257"/>
      <c r="I4" s="257"/>
      <c r="J4" s="258"/>
      <c r="K4" s="238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40"/>
      <c r="AC4" s="265"/>
      <c r="AD4" s="266"/>
      <c r="AE4" s="266"/>
      <c r="AF4" s="266"/>
      <c r="AG4" s="266"/>
      <c r="AH4" s="266"/>
      <c r="AI4" s="266"/>
      <c r="AJ4" s="266"/>
      <c r="AK4" s="266"/>
      <c r="AL4" s="267"/>
      <c r="AM4" s="267"/>
      <c r="AN4" s="3"/>
    </row>
    <row r="5" spans="1:40" ht="11.25" customHeight="1">
      <c r="A5" s="256"/>
      <c r="B5" s="256"/>
      <c r="C5" s="257"/>
      <c r="D5" s="257"/>
      <c r="E5" s="257"/>
      <c r="F5" s="257"/>
      <c r="G5" s="257"/>
      <c r="H5" s="257"/>
      <c r="I5" s="257"/>
      <c r="J5" s="258"/>
      <c r="K5" s="212" t="str">
        <f>REVISION!K5</f>
        <v>Mechanical Calculation Book For Elevated Potable Water Tank (TK-2209)</v>
      </c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4"/>
      <c r="AC5" s="265"/>
      <c r="AD5" s="266"/>
      <c r="AE5" s="266"/>
      <c r="AF5" s="266"/>
      <c r="AG5" s="266"/>
      <c r="AH5" s="266"/>
      <c r="AI5" s="266"/>
      <c r="AJ5" s="266"/>
      <c r="AK5" s="266"/>
      <c r="AL5" s="267"/>
      <c r="AM5" s="267"/>
      <c r="AN5" s="3"/>
    </row>
    <row r="6" spans="1:40" ht="6.75" customHeight="1">
      <c r="A6" s="259"/>
      <c r="B6" s="259"/>
      <c r="C6" s="260"/>
      <c r="D6" s="260"/>
      <c r="E6" s="260"/>
      <c r="F6" s="260"/>
      <c r="G6" s="260"/>
      <c r="H6" s="260"/>
      <c r="I6" s="260"/>
      <c r="J6" s="261"/>
      <c r="K6" s="215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7"/>
      <c r="AC6" s="268"/>
      <c r="AD6" s="269"/>
      <c r="AE6" s="269"/>
      <c r="AF6" s="269"/>
      <c r="AG6" s="269"/>
      <c r="AH6" s="269"/>
      <c r="AI6" s="269"/>
      <c r="AJ6" s="269"/>
      <c r="AK6" s="269"/>
      <c r="AL6" s="270"/>
      <c r="AM6" s="270"/>
      <c r="AN6" s="3"/>
    </row>
    <row r="7" spans="1:40" ht="18" customHeight="1">
      <c r="A7" s="271" t="s">
        <v>6</v>
      </c>
      <c r="B7" s="271"/>
      <c r="C7" s="201"/>
      <c r="D7" s="201"/>
      <c r="E7" s="201"/>
      <c r="F7" s="201"/>
      <c r="G7" s="201"/>
      <c r="H7" s="201"/>
      <c r="I7" s="201"/>
      <c r="J7" s="272"/>
      <c r="K7" s="200" t="s">
        <v>7</v>
      </c>
      <c r="L7" s="200"/>
      <c r="M7" s="200" t="s">
        <v>8</v>
      </c>
      <c r="N7" s="200"/>
      <c r="O7" s="200" t="s">
        <v>9</v>
      </c>
      <c r="P7" s="200"/>
      <c r="Q7" s="200" t="s">
        <v>10</v>
      </c>
      <c r="R7" s="200"/>
      <c r="S7" s="200" t="s">
        <v>11</v>
      </c>
      <c r="T7" s="200"/>
      <c r="U7" s="200" t="s">
        <v>12</v>
      </c>
      <c r="V7" s="200"/>
      <c r="W7" s="218" t="s">
        <v>13</v>
      </c>
      <c r="X7" s="218"/>
      <c r="Y7" s="218"/>
      <c r="Z7" s="200" t="s">
        <v>14</v>
      </c>
      <c r="AA7" s="200"/>
      <c r="AB7" s="200"/>
      <c r="AC7" s="71"/>
      <c r="AD7" s="72"/>
      <c r="AE7" s="72"/>
      <c r="AF7" s="194">
        <f>'Bottom &amp; Roof Plate'!AF7:AF8</f>
        <v>8</v>
      </c>
      <c r="AG7" s="194" t="str">
        <f>REVISION!AF7</f>
        <v>از</v>
      </c>
      <c r="AH7" s="194">
        <f>'Bottom &amp; Roof Plate'!AH7:AH8+1</f>
        <v>8</v>
      </c>
      <c r="AI7" s="194" t="s">
        <v>42</v>
      </c>
      <c r="AJ7" s="194"/>
      <c r="AK7" s="194"/>
      <c r="AL7" s="194"/>
      <c r="AM7" s="248"/>
      <c r="AN7" s="3"/>
    </row>
    <row r="8" spans="1:40" ht="17.25" customHeight="1" thickBot="1">
      <c r="A8" s="273" t="s">
        <v>21</v>
      </c>
      <c r="B8" s="273"/>
      <c r="C8" s="198"/>
      <c r="D8" s="198"/>
      <c r="E8" s="198"/>
      <c r="F8" s="198"/>
      <c r="G8" s="198"/>
      <c r="H8" s="198"/>
      <c r="I8" s="198"/>
      <c r="J8" s="199"/>
      <c r="K8" s="204" t="s">
        <v>22</v>
      </c>
      <c r="L8" s="205"/>
      <c r="M8" s="206" t="s">
        <v>28</v>
      </c>
      <c r="N8" s="207"/>
      <c r="O8" s="204" t="s">
        <v>224</v>
      </c>
      <c r="P8" s="205"/>
      <c r="Q8" s="206" t="s">
        <v>29</v>
      </c>
      <c r="R8" s="207"/>
      <c r="S8" s="204" t="str">
        <f>Cover!S8</f>
        <v>ME</v>
      </c>
      <c r="T8" s="205"/>
      <c r="U8" s="204" t="str">
        <f>Cover!U8</f>
        <v>CN</v>
      </c>
      <c r="V8" s="205"/>
      <c r="W8" s="250" t="str">
        <f>Cover!W8</f>
        <v>0001</v>
      </c>
      <c r="X8" s="251"/>
      <c r="Y8" s="252"/>
      <c r="Z8" s="204" t="str">
        <f>Cover!Z8</f>
        <v>V00</v>
      </c>
      <c r="AA8" s="219"/>
      <c r="AB8" s="205"/>
      <c r="AC8" s="69"/>
      <c r="AD8" s="70"/>
      <c r="AE8" s="70"/>
      <c r="AF8" s="195"/>
      <c r="AG8" s="195"/>
      <c r="AH8" s="195"/>
      <c r="AI8" s="195"/>
      <c r="AJ8" s="195"/>
      <c r="AK8" s="195"/>
      <c r="AL8" s="195"/>
      <c r="AM8" s="249"/>
      <c r="AN8" s="4"/>
    </row>
    <row r="9" spans="1:40" ht="15" customHeight="1">
      <c r="A9" s="92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  <c r="AN9" s="5"/>
    </row>
    <row r="10" spans="1:40" ht="12" customHeight="1">
      <c r="A10" s="29"/>
      <c r="B10" s="35"/>
      <c r="C10" s="35"/>
      <c r="D10" s="35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2"/>
    </row>
    <row r="11" spans="1:40" ht="19.899999999999999" customHeight="1">
      <c r="A11" s="23"/>
      <c r="B11" s="95"/>
      <c r="C11" s="35"/>
      <c r="D11" s="247" t="s">
        <v>214</v>
      </c>
      <c r="E11" s="247"/>
      <c r="F11" s="247"/>
      <c r="G11" s="247"/>
      <c r="H11" s="247"/>
      <c r="I11" s="247"/>
      <c r="J11" s="247"/>
      <c r="K11" s="31"/>
      <c r="L11" s="31"/>
      <c r="M11" s="31"/>
      <c r="N11" s="31"/>
      <c r="O11" s="31"/>
      <c r="P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24"/>
    </row>
    <row r="12" spans="1:40" ht="12" customHeight="1">
      <c r="A12" s="23"/>
      <c r="B12" s="43"/>
      <c r="C12" s="35"/>
      <c r="D12" s="96"/>
      <c r="E12" s="96"/>
      <c r="F12" s="96"/>
      <c r="G12" s="96"/>
      <c r="H12" s="96"/>
      <c r="I12" s="30"/>
      <c r="J12" s="30"/>
      <c r="K12" s="30"/>
      <c r="L12" s="30"/>
      <c r="M12" s="30"/>
      <c r="N12" s="30"/>
      <c r="O12" s="30"/>
      <c r="P12" s="30"/>
      <c r="V12" s="30"/>
      <c r="W12" s="30"/>
      <c r="X12" s="30"/>
      <c r="Y12" s="30"/>
      <c r="Z12" s="30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24"/>
    </row>
    <row r="13" spans="1:40" ht="25.15" customHeight="1">
      <c r="A13" s="23"/>
      <c r="B13" s="43"/>
      <c r="C13" s="35"/>
      <c r="D13" s="35"/>
      <c r="E13" s="319" t="s">
        <v>83</v>
      </c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  <c r="AI13" s="319"/>
      <c r="AJ13" s="319"/>
      <c r="AK13" s="319"/>
      <c r="AL13" s="31"/>
      <c r="AM13" s="24"/>
    </row>
    <row r="14" spans="1:40" ht="25.15" customHeight="1">
      <c r="A14" s="23"/>
      <c r="B14" s="43"/>
      <c r="C14" s="35"/>
      <c r="D14" s="35"/>
      <c r="E14" s="319" t="s">
        <v>84</v>
      </c>
      <c r="F14" s="319"/>
      <c r="G14" s="319"/>
      <c r="H14" s="319"/>
      <c r="I14" s="319"/>
      <c r="J14" s="319"/>
      <c r="K14" s="319"/>
      <c r="L14" s="319"/>
      <c r="M14" s="80"/>
      <c r="N14" s="328">
        <f>'DESIGN DATA '!Z29/1000</f>
        <v>2.25</v>
      </c>
      <c r="O14" s="328"/>
      <c r="P14" s="328"/>
      <c r="Q14" s="318" t="s">
        <v>85</v>
      </c>
      <c r="R14" s="318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31"/>
      <c r="AM14" s="24"/>
    </row>
    <row r="15" spans="1:40" ht="25.15" customHeight="1">
      <c r="A15" s="23"/>
      <c r="B15" s="43"/>
      <c r="C15" s="35"/>
      <c r="D15" s="35"/>
      <c r="E15" s="319" t="s">
        <v>86</v>
      </c>
      <c r="F15" s="319"/>
      <c r="G15" s="319"/>
      <c r="H15" s="319"/>
      <c r="I15" s="319"/>
      <c r="J15" s="319"/>
      <c r="K15" s="319"/>
      <c r="L15" s="319"/>
      <c r="M15" s="101"/>
      <c r="N15" s="351">
        <f>'DESIGN DATA '!Z19/1000</f>
        <v>3.5</v>
      </c>
      <c r="O15" s="351"/>
      <c r="P15" s="351"/>
      <c r="Q15" s="318" t="s">
        <v>85</v>
      </c>
      <c r="R15" s="318"/>
      <c r="S15" s="101"/>
      <c r="T15" s="101"/>
      <c r="U15" s="101"/>
      <c r="V15" s="101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31"/>
      <c r="AM15" s="24"/>
    </row>
    <row r="16" spans="1:40" ht="25.15" customHeight="1">
      <c r="A16" s="23"/>
      <c r="B16" s="43"/>
      <c r="C16" s="35"/>
      <c r="D16" s="35"/>
      <c r="E16" s="319" t="s">
        <v>109</v>
      </c>
      <c r="F16" s="319"/>
      <c r="G16" s="319"/>
      <c r="H16" s="319"/>
      <c r="I16" s="319"/>
      <c r="J16" s="319"/>
      <c r="K16" s="319"/>
      <c r="L16" s="319"/>
      <c r="M16" s="78"/>
      <c r="N16" s="341">
        <f>(PI()*N15^2/4)*N14</f>
        <v>21.647536878642168</v>
      </c>
      <c r="O16" s="341"/>
      <c r="P16" s="341"/>
      <c r="Q16" s="322" t="s">
        <v>87</v>
      </c>
      <c r="R16" s="322"/>
      <c r="S16" s="78"/>
      <c r="T16" s="353"/>
      <c r="U16" s="322"/>
      <c r="V16" s="102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31"/>
      <c r="AM16" s="24"/>
    </row>
    <row r="17" spans="1:39" ht="25.15" customHeight="1">
      <c r="A17" s="23"/>
      <c r="B17" s="43"/>
      <c r="C17" s="35"/>
      <c r="D17" s="316" t="s">
        <v>215</v>
      </c>
      <c r="E17" s="316"/>
      <c r="F17" s="316"/>
      <c r="G17" s="316"/>
      <c r="H17" s="316"/>
      <c r="I17" s="316"/>
      <c r="J17" s="78"/>
      <c r="K17" s="78"/>
      <c r="L17" s="78"/>
      <c r="M17" s="78"/>
      <c r="N17" s="103"/>
      <c r="O17" s="103"/>
      <c r="P17" s="103"/>
      <c r="Q17" s="78"/>
      <c r="R17" s="78"/>
      <c r="S17" s="78"/>
      <c r="T17" s="78"/>
      <c r="U17" s="78"/>
      <c r="V17" s="78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31"/>
      <c r="AM17" s="24"/>
    </row>
    <row r="18" spans="1:39" ht="25.15" customHeight="1">
      <c r="A18" s="23"/>
      <c r="B18" s="43"/>
      <c r="C18" s="104" t="s">
        <v>98</v>
      </c>
      <c r="D18" s="35"/>
      <c r="E18" s="319" t="s">
        <v>90</v>
      </c>
      <c r="F18" s="319"/>
      <c r="G18" s="319"/>
      <c r="H18" s="319"/>
      <c r="I18" s="319"/>
      <c r="J18" s="319"/>
      <c r="K18" s="319"/>
      <c r="L18" s="78"/>
      <c r="M18" s="78"/>
      <c r="N18" s="343">
        <f>'DESIGN DATA '!Z19</f>
        <v>3500</v>
      </c>
      <c r="O18" s="343"/>
      <c r="P18" s="343"/>
      <c r="Q18" s="318" t="s">
        <v>66</v>
      </c>
      <c r="R18" s="318"/>
      <c r="S18" s="78"/>
      <c r="T18" s="78"/>
      <c r="U18" s="78"/>
      <c r="V18" s="78"/>
      <c r="W18" s="78"/>
      <c r="X18" s="78"/>
      <c r="Y18" s="78"/>
      <c r="Z18" s="97"/>
      <c r="AA18" s="348"/>
      <c r="AB18" s="348"/>
      <c r="AC18" s="348"/>
      <c r="AD18" s="97"/>
      <c r="AE18" s="97"/>
      <c r="AF18" s="97"/>
      <c r="AG18" s="97"/>
      <c r="AH18" s="97"/>
      <c r="AI18" s="97"/>
      <c r="AJ18" s="97"/>
      <c r="AK18" s="97"/>
      <c r="AL18" s="31"/>
      <c r="AM18" s="24"/>
    </row>
    <row r="19" spans="1:39" ht="25.15" customHeight="1">
      <c r="A19" s="23"/>
      <c r="B19" s="43"/>
      <c r="C19" s="104" t="s">
        <v>101</v>
      </c>
      <c r="D19" s="35"/>
      <c r="E19" s="319" t="s">
        <v>91</v>
      </c>
      <c r="F19" s="319"/>
      <c r="G19" s="319"/>
      <c r="H19" s="319"/>
      <c r="I19" s="319"/>
      <c r="J19" s="319"/>
      <c r="K19" s="319"/>
      <c r="L19" s="97"/>
      <c r="M19" s="97"/>
      <c r="N19" s="343">
        <f>'DESIGN DATA '!Z20</f>
        <v>2600</v>
      </c>
      <c r="O19" s="343"/>
      <c r="P19" s="343"/>
      <c r="Q19" s="318" t="s">
        <v>66</v>
      </c>
      <c r="R19" s="318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31"/>
      <c r="AM19" s="24"/>
    </row>
    <row r="20" spans="1:39" ht="25.15" customHeight="1">
      <c r="A20" s="23"/>
      <c r="B20" s="43"/>
      <c r="C20" s="104" t="s">
        <v>98</v>
      </c>
      <c r="D20" s="35"/>
      <c r="E20" s="319" t="s">
        <v>92</v>
      </c>
      <c r="F20" s="319"/>
      <c r="G20" s="319"/>
      <c r="H20" s="319"/>
      <c r="I20" s="319"/>
      <c r="J20" s="319"/>
      <c r="K20" s="319"/>
      <c r="L20" s="97"/>
      <c r="M20" s="97"/>
      <c r="N20" s="343">
        <f>N18</f>
        <v>3500</v>
      </c>
      <c r="O20" s="343"/>
      <c r="P20" s="343"/>
      <c r="Q20" s="318" t="s">
        <v>66</v>
      </c>
      <c r="R20" s="318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31"/>
      <c r="AM20" s="24"/>
    </row>
    <row r="21" spans="1:39" ht="25.15" customHeight="1">
      <c r="A21" s="23"/>
      <c r="B21" s="43"/>
      <c r="C21" s="104" t="s">
        <v>99</v>
      </c>
      <c r="D21" s="35"/>
      <c r="E21" s="319" t="s">
        <v>93</v>
      </c>
      <c r="F21" s="319"/>
      <c r="G21" s="319"/>
      <c r="H21" s="319"/>
      <c r="I21" s="319"/>
      <c r="J21" s="319"/>
      <c r="K21" s="319"/>
      <c r="L21" s="97"/>
      <c r="M21" s="97"/>
      <c r="N21" s="343">
        <v>32</v>
      </c>
      <c r="O21" s="343"/>
      <c r="P21" s="343"/>
      <c r="Q21" s="319" t="s">
        <v>108</v>
      </c>
      <c r="R21" s="319"/>
      <c r="S21" s="97"/>
      <c r="T21" s="97"/>
      <c r="U21" s="97"/>
      <c r="V21" s="97"/>
      <c r="W21" s="105"/>
      <c r="X21" s="105"/>
      <c r="Y21" s="105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31"/>
      <c r="AM21" s="24"/>
    </row>
    <row r="22" spans="1:39" ht="25.15" customHeight="1">
      <c r="A22" s="14"/>
      <c r="B22" s="43"/>
      <c r="C22" s="35" t="s">
        <v>100</v>
      </c>
      <c r="D22" s="35"/>
      <c r="E22" s="319" t="s">
        <v>94</v>
      </c>
      <c r="F22" s="319"/>
      <c r="G22" s="319"/>
      <c r="H22" s="319"/>
      <c r="I22" s="319"/>
      <c r="J22" s="319"/>
      <c r="K22" s="319"/>
      <c r="L22" s="78"/>
      <c r="M22" s="78"/>
      <c r="N22" s="349">
        <f>(N18/2)*(TAN(RADIANS(N21)))</f>
        <v>1093.5213658413231</v>
      </c>
      <c r="O22" s="349"/>
      <c r="P22" s="349"/>
      <c r="Q22" s="318" t="s">
        <v>66</v>
      </c>
      <c r="R22" s="318"/>
      <c r="S22" s="78"/>
      <c r="T22" s="78"/>
      <c r="U22" s="78"/>
      <c r="V22" s="78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31"/>
      <c r="AM22" s="15"/>
    </row>
    <row r="23" spans="1:39" ht="25.15" customHeight="1">
      <c r="A23" s="16"/>
      <c r="B23" s="43"/>
      <c r="C23" s="35" t="s">
        <v>102</v>
      </c>
      <c r="D23" s="35"/>
      <c r="E23" s="319" t="s">
        <v>95</v>
      </c>
      <c r="F23" s="319"/>
      <c r="G23" s="319"/>
      <c r="H23" s="319"/>
      <c r="I23" s="319"/>
      <c r="J23" s="319"/>
      <c r="K23" s="319"/>
      <c r="L23" s="78"/>
      <c r="M23" s="78"/>
      <c r="N23" s="343">
        <v>1000</v>
      </c>
      <c r="O23" s="343"/>
      <c r="P23" s="343"/>
      <c r="Q23" s="318" t="s">
        <v>105</v>
      </c>
      <c r="R23" s="318"/>
      <c r="S23" s="78"/>
      <c r="T23" s="78"/>
      <c r="U23" s="78"/>
      <c r="V23" s="78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31"/>
      <c r="AM23" s="15"/>
    </row>
    <row r="24" spans="1:39" ht="25.15" customHeight="1">
      <c r="A24" s="16"/>
      <c r="B24" s="43"/>
      <c r="C24" s="35" t="s">
        <v>103</v>
      </c>
      <c r="D24" s="35"/>
      <c r="E24" s="319" t="s">
        <v>96</v>
      </c>
      <c r="F24" s="319"/>
      <c r="G24" s="319"/>
      <c r="H24" s="319"/>
      <c r="I24" s="319"/>
      <c r="J24" s="319"/>
      <c r="K24" s="319"/>
      <c r="L24" s="78"/>
      <c r="M24" s="78"/>
      <c r="N24" s="344">
        <f>((0.5*(PI())*(N15/2)^2*(N22/1000))+(N16))*N23</f>
        <v>26907.991121893989</v>
      </c>
      <c r="O24" s="344"/>
      <c r="P24" s="344"/>
      <c r="Q24" s="318" t="s">
        <v>106</v>
      </c>
      <c r="R24" s="318"/>
      <c r="S24" s="78"/>
      <c r="T24" s="78"/>
      <c r="U24" s="78"/>
      <c r="V24" s="78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31"/>
      <c r="AM24" s="15"/>
    </row>
    <row r="25" spans="1:39" ht="25.15" customHeight="1">
      <c r="A25" s="16"/>
      <c r="B25" s="43"/>
      <c r="C25" s="35" t="s">
        <v>104</v>
      </c>
      <c r="D25" s="35"/>
      <c r="E25" s="319" t="s">
        <v>97</v>
      </c>
      <c r="F25" s="319"/>
      <c r="G25" s="319"/>
      <c r="H25" s="319"/>
      <c r="I25" s="319"/>
      <c r="J25" s="319"/>
      <c r="K25" s="319"/>
      <c r="L25" s="78"/>
      <c r="M25" s="78"/>
      <c r="N25" s="342">
        <f>N24*9.81</f>
        <v>263967.39290578006</v>
      </c>
      <c r="O25" s="342"/>
      <c r="P25" s="342"/>
      <c r="Q25" s="318" t="s">
        <v>107</v>
      </c>
      <c r="R25" s="318"/>
      <c r="S25" s="78"/>
      <c r="T25" s="78"/>
      <c r="U25" s="78"/>
      <c r="V25" s="78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31"/>
      <c r="AM25" s="15"/>
    </row>
    <row r="26" spans="1:39" ht="25.15" customHeight="1">
      <c r="A26" s="16"/>
      <c r="B26" s="43"/>
      <c r="C26" s="35"/>
      <c r="D26" s="316" t="s">
        <v>216</v>
      </c>
      <c r="E26" s="316"/>
      <c r="F26" s="316"/>
      <c r="G26" s="316"/>
      <c r="H26" s="316"/>
      <c r="I26" s="316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31"/>
      <c r="AM26" s="15"/>
    </row>
    <row r="27" spans="1:39" ht="25.15" customHeight="1">
      <c r="A27" s="16"/>
      <c r="B27" s="43"/>
      <c r="C27" s="106" t="s">
        <v>111</v>
      </c>
      <c r="D27" s="35"/>
      <c r="E27" s="319" t="s">
        <v>110</v>
      </c>
      <c r="F27" s="319"/>
      <c r="G27" s="319"/>
      <c r="H27" s="319"/>
      <c r="I27" s="319"/>
      <c r="J27" s="319"/>
      <c r="K27" s="319"/>
      <c r="L27" s="319"/>
      <c r="M27" s="78"/>
      <c r="N27" s="343">
        <v>17</v>
      </c>
      <c r="O27" s="343"/>
      <c r="P27" s="343"/>
      <c r="Q27" s="78" t="s">
        <v>108</v>
      </c>
      <c r="R27" s="78"/>
      <c r="S27" s="78"/>
      <c r="T27" s="78"/>
      <c r="U27" s="78"/>
      <c r="V27" s="78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31"/>
      <c r="AM27" s="15"/>
    </row>
    <row r="28" spans="1:39" ht="25.15" customHeight="1">
      <c r="A28" s="16"/>
      <c r="B28" s="43"/>
      <c r="C28" s="104" t="s">
        <v>113</v>
      </c>
      <c r="D28" s="35"/>
      <c r="E28" s="319" t="s">
        <v>112</v>
      </c>
      <c r="F28" s="319"/>
      <c r="G28" s="319"/>
      <c r="H28" s="319"/>
      <c r="I28" s="319"/>
      <c r="J28" s="319"/>
      <c r="K28" s="319"/>
      <c r="L28" s="319"/>
      <c r="M28" s="78"/>
      <c r="N28" s="349">
        <f>(N18/2)*(TAN(RADIANS(N27)))</f>
        <v>535.02869255265568</v>
      </c>
      <c r="O28" s="349"/>
      <c r="P28" s="349"/>
      <c r="Q28" s="318" t="s">
        <v>66</v>
      </c>
      <c r="R28" s="318"/>
      <c r="S28" s="78"/>
      <c r="T28" s="78"/>
      <c r="U28" s="78"/>
      <c r="V28" s="78"/>
      <c r="W28" s="78"/>
      <c r="X28" s="78"/>
      <c r="Y28" s="78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31"/>
      <c r="AM28" s="15"/>
    </row>
    <row r="29" spans="1:39" ht="12" customHeight="1">
      <c r="A29" s="16"/>
      <c r="B29" s="43"/>
      <c r="C29" s="320" t="s">
        <v>115</v>
      </c>
      <c r="D29" s="35"/>
      <c r="E29" s="318" t="s">
        <v>114</v>
      </c>
      <c r="F29" s="318"/>
      <c r="G29" s="318"/>
      <c r="H29" s="318"/>
      <c r="I29" s="318"/>
      <c r="J29" s="318"/>
      <c r="K29" s="318"/>
      <c r="L29" s="318"/>
      <c r="M29" s="97"/>
      <c r="N29" s="347">
        <f>PI()/4*COS(RADIANS(N27))*(N20/1000)^2</f>
        <v>9.2007299875247597</v>
      </c>
      <c r="O29" s="347"/>
      <c r="P29" s="347"/>
      <c r="Q29" s="337" t="s">
        <v>116</v>
      </c>
      <c r="R29" s="337"/>
      <c r="S29" s="97"/>
      <c r="T29" s="97"/>
      <c r="U29" s="97"/>
      <c r="V29" s="97"/>
      <c r="W29" s="78"/>
      <c r="X29" s="78"/>
      <c r="Y29" s="78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31"/>
      <c r="AM29" s="15"/>
    </row>
    <row r="30" spans="1:39" ht="12" customHeight="1">
      <c r="A30" s="16"/>
      <c r="B30" s="43"/>
      <c r="C30" s="320"/>
      <c r="D30" s="35"/>
      <c r="E30" s="318"/>
      <c r="F30" s="318"/>
      <c r="G30" s="318"/>
      <c r="H30" s="318"/>
      <c r="I30" s="318"/>
      <c r="J30" s="318"/>
      <c r="K30" s="318"/>
      <c r="L30" s="318"/>
      <c r="M30" s="97"/>
      <c r="N30" s="347"/>
      <c r="O30" s="347"/>
      <c r="P30" s="347"/>
      <c r="Q30" s="337"/>
      <c r="R30" s="33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31"/>
      <c r="AM30" s="15"/>
    </row>
    <row r="31" spans="1:39" ht="24.6" customHeight="1">
      <c r="A31" s="25"/>
      <c r="B31" s="43"/>
      <c r="C31" s="35" t="s">
        <v>118</v>
      </c>
      <c r="D31" s="35"/>
      <c r="E31" s="319" t="s">
        <v>117</v>
      </c>
      <c r="F31" s="319"/>
      <c r="G31" s="319"/>
      <c r="H31" s="319"/>
      <c r="I31" s="319"/>
      <c r="J31" s="319"/>
      <c r="K31" s="319"/>
      <c r="L31" s="319"/>
      <c r="M31" s="79"/>
      <c r="N31" s="344">
        <v>1205</v>
      </c>
      <c r="O31" s="344"/>
      <c r="P31" s="344"/>
      <c r="Q31" s="337" t="s">
        <v>123</v>
      </c>
      <c r="R31" s="337"/>
      <c r="S31" s="79"/>
      <c r="T31" s="350" t="s">
        <v>124</v>
      </c>
      <c r="U31" s="350"/>
      <c r="V31" s="350"/>
      <c r="W31" s="350"/>
      <c r="X31" s="350"/>
      <c r="Y31" s="350"/>
      <c r="Z31" s="350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31"/>
      <c r="AM31" s="26"/>
    </row>
    <row r="32" spans="1:39" s="76" customFormat="1" ht="25.15" customHeight="1">
      <c r="A32" s="74"/>
      <c r="B32" s="107"/>
      <c r="C32" s="108" t="s">
        <v>119</v>
      </c>
      <c r="D32" s="108"/>
      <c r="E32" s="319" t="s">
        <v>120</v>
      </c>
      <c r="F32" s="319"/>
      <c r="G32" s="319"/>
      <c r="H32" s="319"/>
      <c r="I32" s="319"/>
      <c r="J32" s="319"/>
      <c r="K32" s="319"/>
      <c r="L32" s="319"/>
      <c r="M32" s="78"/>
      <c r="N32" s="344">
        <f>N33/9.8</f>
        <v>1131.3142484660546</v>
      </c>
      <c r="O32" s="344"/>
      <c r="P32" s="344"/>
      <c r="Q32" s="78" t="s">
        <v>106</v>
      </c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109"/>
      <c r="AM32" s="75"/>
    </row>
    <row r="33" spans="1:39" s="76" customFormat="1" ht="25.15" customHeight="1">
      <c r="A33" s="74"/>
      <c r="B33" s="107"/>
      <c r="C33" s="108" t="s">
        <v>122</v>
      </c>
      <c r="D33" s="108"/>
      <c r="E33" s="319" t="s">
        <v>121</v>
      </c>
      <c r="F33" s="319"/>
      <c r="G33" s="319"/>
      <c r="H33" s="319"/>
      <c r="I33" s="319"/>
      <c r="J33" s="319"/>
      <c r="K33" s="319"/>
      <c r="L33" s="319"/>
      <c r="M33" s="78"/>
      <c r="N33" s="342">
        <f>N31*N29</f>
        <v>11086.879634967336</v>
      </c>
      <c r="O33" s="342"/>
      <c r="P33" s="342"/>
      <c r="Q33" s="78" t="s">
        <v>107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109"/>
      <c r="AM33" s="75"/>
    </row>
    <row r="34" spans="1:39" s="76" customFormat="1" ht="25.15" customHeight="1">
      <c r="A34" s="74"/>
      <c r="B34" s="107"/>
      <c r="C34" s="108"/>
      <c r="D34" s="316" t="s">
        <v>217</v>
      </c>
      <c r="E34" s="316"/>
      <c r="F34" s="316"/>
      <c r="G34" s="316"/>
      <c r="H34" s="316"/>
      <c r="I34" s="316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109"/>
      <c r="AM34" s="75"/>
    </row>
    <row r="35" spans="1:39" ht="12" customHeight="1">
      <c r="A35" s="17"/>
      <c r="B35" s="43"/>
      <c r="C35" s="320" t="s">
        <v>126</v>
      </c>
      <c r="D35" s="35"/>
      <c r="E35" s="319" t="s">
        <v>125</v>
      </c>
      <c r="F35" s="319"/>
      <c r="G35" s="319"/>
      <c r="H35" s="319"/>
      <c r="I35" s="319"/>
      <c r="J35" s="319"/>
      <c r="K35" s="319"/>
      <c r="L35" s="319"/>
      <c r="M35" s="97"/>
      <c r="N35" s="343">
        <v>18</v>
      </c>
      <c r="O35" s="343"/>
      <c r="P35" s="343"/>
      <c r="Q35" s="337" t="s">
        <v>127</v>
      </c>
      <c r="R35" s="337"/>
      <c r="S35" s="345" t="s">
        <v>88</v>
      </c>
      <c r="T35" s="322">
        <v>862</v>
      </c>
      <c r="U35" s="322"/>
      <c r="V35" s="322" t="s">
        <v>129</v>
      </c>
      <c r="W35" s="78"/>
      <c r="AA35" s="97"/>
      <c r="AB35" s="97"/>
      <c r="AC35" s="350" t="s">
        <v>128</v>
      </c>
      <c r="AD35" s="350"/>
      <c r="AE35" s="350"/>
      <c r="AF35" s="350"/>
      <c r="AG35" s="350"/>
      <c r="AH35" s="350"/>
      <c r="AI35" s="350"/>
      <c r="AJ35" s="97"/>
      <c r="AK35" s="97"/>
      <c r="AL35" s="31"/>
      <c r="AM35" s="27"/>
    </row>
    <row r="36" spans="1:39" ht="12" customHeight="1">
      <c r="A36" s="17"/>
      <c r="B36" s="43"/>
      <c r="C36" s="320"/>
      <c r="D36" s="35"/>
      <c r="E36" s="319"/>
      <c r="F36" s="319"/>
      <c r="G36" s="319"/>
      <c r="H36" s="319"/>
      <c r="I36" s="319"/>
      <c r="J36" s="319"/>
      <c r="K36" s="319"/>
      <c r="L36" s="319"/>
      <c r="M36" s="97"/>
      <c r="N36" s="343"/>
      <c r="O36" s="343"/>
      <c r="P36" s="343"/>
      <c r="Q36" s="337"/>
      <c r="R36" s="337"/>
      <c r="S36" s="325"/>
      <c r="T36" s="322"/>
      <c r="U36" s="322"/>
      <c r="V36" s="322"/>
      <c r="W36" s="78"/>
      <c r="AA36" s="97"/>
      <c r="AB36" s="97"/>
      <c r="AC36" s="350"/>
      <c r="AD36" s="350"/>
      <c r="AE36" s="350"/>
      <c r="AF36" s="350"/>
      <c r="AG36" s="350"/>
      <c r="AH36" s="350"/>
      <c r="AI36" s="350"/>
      <c r="AJ36" s="97"/>
      <c r="AK36" s="97"/>
      <c r="AL36" s="31"/>
      <c r="AM36" s="28"/>
    </row>
    <row r="37" spans="1:39" ht="12" customHeight="1">
      <c r="A37" s="17"/>
      <c r="B37" s="43"/>
      <c r="C37" s="320" t="s">
        <v>131</v>
      </c>
      <c r="D37" s="35"/>
      <c r="E37" s="337" t="s">
        <v>130</v>
      </c>
      <c r="F37" s="337"/>
      <c r="G37" s="337"/>
      <c r="H37" s="337"/>
      <c r="I37" s="337"/>
      <c r="J37" s="337"/>
      <c r="K37" s="337"/>
      <c r="L37" s="337"/>
      <c r="M37" s="97"/>
      <c r="N37" s="343">
        <v>15</v>
      </c>
      <c r="O37" s="343"/>
      <c r="P37" s="343"/>
      <c r="Q37" s="337" t="s">
        <v>127</v>
      </c>
      <c r="R37" s="337"/>
      <c r="S37" s="345" t="s">
        <v>88</v>
      </c>
      <c r="T37" s="322">
        <v>718</v>
      </c>
      <c r="U37" s="322"/>
      <c r="V37" s="322" t="s">
        <v>129</v>
      </c>
      <c r="W37" s="97"/>
      <c r="X37" s="97"/>
      <c r="Y37" s="97"/>
      <c r="Z37" s="97"/>
      <c r="AA37" s="97"/>
      <c r="AB37" s="97"/>
      <c r="AC37" s="350" t="s">
        <v>128</v>
      </c>
      <c r="AD37" s="350"/>
      <c r="AE37" s="350"/>
      <c r="AF37" s="350"/>
      <c r="AG37" s="350"/>
      <c r="AH37" s="350"/>
      <c r="AI37" s="350"/>
      <c r="AJ37" s="97"/>
      <c r="AK37" s="97"/>
      <c r="AL37" s="31"/>
      <c r="AM37" s="28"/>
    </row>
    <row r="38" spans="1:39" ht="12" customHeight="1">
      <c r="A38" s="17"/>
      <c r="B38" s="43"/>
      <c r="C38" s="320"/>
      <c r="D38" s="35"/>
      <c r="E38" s="337"/>
      <c r="F38" s="337"/>
      <c r="G38" s="337"/>
      <c r="H38" s="337"/>
      <c r="I38" s="337"/>
      <c r="J38" s="337"/>
      <c r="K38" s="337"/>
      <c r="L38" s="337"/>
      <c r="M38" s="97"/>
      <c r="N38" s="343"/>
      <c r="O38" s="343"/>
      <c r="P38" s="343"/>
      <c r="Q38" s="337"/>
      <c r="R38" s="337"/>
      <c r="S38" s="325"/>
      <c r="T38" s="322"/>
      <c r="U38" s="322"/>
      <c r="V38" s="322"/>
      <c r="W38" s="97"/>
      <c r="X38" s="97"/>
      <c r="Y38" s="97"/>
      <c r="Z38" s="97"/>
      <c r="AA38" s="97"/>
      <c r="AB38" s="97"/>
      <c r="AC38" s="350"/>
      <c r="AD38" s="350"/>
      <c r="AE38" s="350"/>
      <c r="AF38" s="350"/>
      <c r="AG38" s="350"/>
      <c r="AH38" s="350"/>
      <c r="AI38" s="350"/>
      <c r="AJ38" s="97"/>
      <c r="AK38" s="97"/>
      <c r="AL38" s="31"/>
      <c r="AM38" s="28"/>
    </row>
    <row r="39" spans="1:39" ht="12" customHeight="1">
      <c r="A39" s="17"/>
      <c r="B39" s="43"/>
      <c r="C39" s="320" t="s">
        <v>133</v>
      </c>
      <c r="D39" s="35"/>
      <c r="E39" s="337" t="s">
        <v>132</v>
      </c>
      <c r="F39" s="337"/>
      <c r="G39" s="337"/>
      <c r="H39" s="337"/>
      <c r="I39" s="337"/>
      <c r="J39" s="337"/>
      <c r="K39" s="337"/>
      <c r="L39" s="337"/>
      <c r="M39" s="97"/>
      <c r="N39" s="344">
        <f>'DESIGN DATA '!AG27</f>
        <v>232</v>
      </c>
      <c r="O39" s="344"/>
      <c r="P39" s="344"/>
      <c r="Q39" s="337" t="s">
        <v>135</v>
      </c>
      <c r="R39" s="337"/>
      <c r="S39" s="345" t="s">
        <v>88</v>
      </c>
      <c r="T39" s="350">
        <f>'DESIGN DATA '!AG27*0.28</f>
        <v>64.960000000000008</v>
      </c>
      <c r="U39" s="350"/>
      <c r="V39" s="346" t="s">
        <v>136</v>
      </c>
      <c r="W39" s="353" t="s">
        <v>88</v>
      </c>
      <c r="X39" s="322">
        <f>T39*2.24</f>
        <v>145.51040000000003</v>
      </c>
      <c r="Y39" s="322"/>
      <c r="Z39" s="337" t="s">
        <v>137</v>
      </c>
      <c r="AA39" s="33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31"/>
      <c r="AM39" s="28"/>
    </row>
    <row r="40" spans="1:39" ht="12" customHeight="1">
      <c r="A40" s="17"/>
      <c r="B40" s="43"/>
      <c r="C40" s="320"/>
      <c r="D40" s="35"/>
      <c r="E40" s="337"/>
      <c r="F40" s="337"/>
      <c r="G40" s="337"/>
      <c r="H40" s="337"/>
      <c r="I40" s="337"/>
      <c r="J40" s="337"/>
      <c r="K40" s="337"/>
      <c r="L40" s="337"/>
      <c r="M40" s="97"/>
      <c r="N40" s="344"/>
      <c r="O40" s="344"/>
      <c r="P40" s="344"/>
      <c r="Q40" s="337"/>
      <c r="R40" s="337"/>
      <c r="S40" s="325"/>
      <c r="T40" s="350"/>
      <c r="U40" s="350"/>
      <c r="V40" s="346"/>
      <c r="W40" s="322"/>
      <c r="X40" s="322"/>
      <c r="Y40" s="322"/>
      <c r="Z40" s="337"/>
      <c r="AA40" s="33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31"/>
      <c r="AM40" s="28"/>
    </row>
    <row r="41" spans="1:39" ht="12" customHeight="1">
      <c r="A41" s="17"/>
      <c r="B41" s="43"/>
      <c r="C41" s="320" t="s">
        <v>139</v>
      </c>
      <c r="D41" s="35"/>
      <c r="E41" s="319" t="s">
        <v>138</v>
      </c>
      <c r="F41" s="319"/>
      <c r="G41" s="319"/>
      <c r="H41" s="319"/>
      <c r="I41" s="319"/>
      <c r="J41" s="319"/>
      <c r="K41" s="319"/>
      <c r="L41" s="319"/>
      <c r="M41" s="319"/>
      <c r="N41" s="343">
        <f>(N15)*(N19/1000)</f>
        <v>9.1</v>
      </c>
      <c r="O41" s="343"/>
      <c r="P41" s="343"/>
      <c r="Q41" s="337" t="s">
        <v>116</v>
      </c>
      <c r="R41" s="337"/>
      <c r="S41" s="97"/>
      <c r="T41" s="97"/>
      <c r="U41" s="97"/>
      <c r="V41" s="324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31"/>
      <c r="AM41" s="28"/>
    </row>
    <row r="42" spans="1:39" ht="12" customHeight="1">
      <c r="A42" s="17"/>
      <c r="B42" s="43"/>
      <c r="C42" s="320"/>
      <c r="D42" s="35"/>
      <c r="E42" s="319"/>
      <c r="F42" s="319"/>
      <c r="G42" s="319"/>
      <c r="H42" s="319"/>
      <c r="I42" s="319"/>
      <c r="J42" s="319"/>
      <c r="K42" s="319"/>
      <c r="L42" s="319"/>
      <c r="M42" s="319"/>
      <c r="N42" s="343"/>
      <c r="O42" s="343"/>
      <c r="P42" s="343"/>
      <c r="Q42" s="337"/>
      <c r="R42" s="337"/>
      <c r="S42" s="73"/>
      <c r="T42" s="73"/>
      <c r="U42" s="73"/>
      <c r="V42" s="324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31"/>
      <c r="AK42" s="31"/>
      <c r="AL42" s="31"/>
      <c r="AM42" s="28"/>
    </row>
    <row r="43" spans="1:39" ht="12" customHeight="1">
      <c r="A43" s="17"/>
      <c r="B43" s="43"/>
      <c r="C43" s="320" t="s">
        <v>141</v>
      </c>
      <c r="D43" s="35"/>
      <c r="E43" s="319" t="s">
        <v>140</v>
      </c>
      <c r="F43" s="319"/>
      <c r="G43" s="319"/>
      <c r="H43" s="319"/>
      <c r="I43" s="319"/>
      <c r="J43" s="319"/>
      <c r="K43" s="319"/>
      <c r="L43" s="319"/>
      <c r="M43" s="319"/>
      <c r="N43" s="341">
        <f>N15*(N28/1000)</f>
        <v>1.872600423934295</v>
      </c>
      <c r="O43" s="341"/>
      <c r="P43" s="341"/>
      <c r="Q43" s="337" t="s">
        <v>116</v>
      </c>
      <c r="R43" s="337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31"/>
      <c r="AK43" s="31"/>
      <c r="AL43" s="31"/>
      <c r="AM43" s="28"/>
    </row>
    <row r="44" spans="1:39" ht="12" customHeight="1">
      <c r="A44" s="17"/>
      <c r="B44" s="43"/>
      <c r="C44" s="320"/>
      <c r="D44" s="35"/>
      <c r="E44" s="319"/>
      <c r="F44" s="319"/>
      <c r="G44" s="319"/>
      <c r="H44" s="319"/>
      <c r="I44" s="319"/>
      <c r="J44" s="319"/>
      <c r="K44" s="319"/>
      <c r="L44" s="319"/>
      <c r="M44" s="319"/>
      <c r="N44" s="341"/>
      <c r="O44" s="341"/>
      <c r="P44" s="341"/>
      <c r="Q44" s="337"/>
      <c r="R44" s="337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31"/>
      <c r="AK44" s="31"/>
      <c r="AL44" s="31"/>
      <c r="AM44" s="28"/>
    </row>
    <row r="45" spans="1:39" ht="12" customHeight="1">
      <c r="A45" s="17"/>
      <c r="B45" s="43"/>
      <c r="C45" s="320" t="s">
        <v>143</v>
      </c>
      <c r="D45" s="35"/>
      <c r="E45" s="319" t="s">
        <v>142</v>
      </c>
      <c r="F45" s="319"/>
      <c r="G45" s="319"/>
      <c r="H45" s="319"/>
      <c r="I45" s="319"/>
      <c r="J45" s="319"/>
      <c r="K45" s="319"/>
      <c r="L45" s="319"/>
      <c r="M45" s="73"/>
      <c r="N45" s="341">
        <f>N15*(N22/1000)</f>
        <v>3.8273247804446311</v>
      </c>
      <c r="O45" s="341"/>
      <c r="P45" s="341"/>
      <c r="Q45" s="337" t="s">
        <v>116</v>
      </c>
      <c r="R45" s="337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31"/>
      <c r="AK45" s="31"/>
      <c r="AL45" s="31"/>
      <c r="AM45" s="28"/>
    </row>
    <row r="46" spans="1:39" ht="12" customHeight="1">
      <c r="A46" s="17"/>
      <c r="B46" s="43"/>
      <c r="C46" s="320"/>
      <c r="D46" s="35"/>
      <c r="E46" s="319"/>
      <c r="F46" s="319"/>
      <c r="G46" s="319"/>
      <c r="H46" s="319"/>
      <c r="I46" s="319"/>
      <c r="J46" s="319"/>
      <c r="K46" s="319"/>
      <c r="L46" s="319"/>
      <c r="M46" s="73"/>
      <c r="N46" s="341"/>
      <c r="O46" s="341"/>
      <c r="P46" s="341"/>
      <c r="Q46" s="337"/>
      <c r="R46" s="337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31"/>
      <c r="AK46" s="31"/>
      <c r="AL46" s="31"/>
      <c r="AM46" s="28"/>
    </row>
    <row r="47" spans="1:39" ht="12" customHeight="1">
      <c r="A47" s="17"/>
      <c r="B47" s="43"/>
      <c r="C47" s="320" t="s">
        <v>145</v>
      </c>
      <c r="D47" s="35"/>
      <c r="E47" s="319" t="s">
        <v>144</v>
      </c>
      <c r="F47" s="319"/>
      <c r="G47" s="319"/>
      <c r="H47" s="319"/>
      <c r="I47" s="319"/>
      <c r="J47" s="319"/>
      <c r="K47" s="319"/>
      <c r="L47" s="319"/>
      <c r="M47" s="33"/>
      <c r="N47" s="342">
        <f>(T35*(N41))+(T37*(N43+N45))</f>
        <v>11936.74629674407</v>
      </c>
      <c r="O47" s="342"/>
      <c r="P47" s="342"/>
      <c r="Q47" s="336" t="s">
        <v>107</v>
      </c>
      <c r="R47" s="33"/>
      <c r="S47" s="33"/>
      <c r="T47" s="322" t="s">
        <v>147</v>
      </c>
      <c r="U47" s="322"/>
      <c r="V47" s="322"/>
      <c r="W47" s="322"/>
      <c r="X47" s="322"/>
      <c r="Y47" s="322"/>
      <c r="Z47" s="322"/>
      <c r="AA47" s="322"/>
      <c r="AB47" s="322"/>
      <c r="AC47" s="340" t="s">
        <v>146</v>
      </c>
      <c r="AD47" s="340"/>
      <c r="AE47" s="340"/>
      <c r="AF47" s="340"/>
      <c r="AG47" s="340"/>
      <c r="AH47" s="340"/>
      <c r="AI47" s="340"/>
      <c r="AJ47" s="340"/>
      <c r="AK47" s="31"/>
      <c r="AL47" s="31"/>
      <c r="AM47" s="28"/>
    </row>
    <row r="48" spans="1:39" ht="12" customHeight="1">
      <c r="A48" s="17"/>
      <c r="B48" s="43"/>
      <c r="C48" s="320"/>
      <c r="D48" s="35"/>
      <c r="E48" s="319"/>
      <c r="F48" s="319"/>
      <c r="G48" s="319"/>
      <c r="H48" s="319"/>
      <c r="I48" s="319"/>
      <c r="J48" s="319"/>
      <c r="K48" s="319"/>
      <c r="L48" s="319"/>
      <c r="M48" s="33"/>
      <c r="N48" s="342"/>
      <c r="O48" s="342"/>
      <c r="P48" s="342"/>
      <c r="Q48" s="336"/>
      <c r="R48" s="33"/>
      <c r="S48" s="33"/>
      <c r="T48" s="322"/>
      <c r="U48" s="322"/>
      <c r="V48" s="322"/>
      <c r="W48" s="322"/>
      <c r="X48" s="322"/>
      <c r="Y48" s="322"/>
      <c r="Z48" s="322"/>
      <c r="AA48" s="322"/>
      <c r="AB48" s="322"/>
      <c r="AC48" s="340"/>
      <c r="AD48" s="340"/>
      <c r="AE48" s="340"/>
      <c r="AF48" s="340"/>
      <c r="AG48" s="340"/>
      <c r="AH48" s="340"/>
      <c r="AI48" s="340"/>
      <c r="AJ48" s="340"/>
      <c r="AK48" s="31"/>
      <c r="AL48" s="31"/>
      <c r="AM48" s="28"/>
    </row>
    <row r="49" spans="1:39" ht="12" customHeight="1">
      <c r="A49" s="17"/>
      <c r="B49" s="43"/>
      <c r="C49" s="35"/>
      <c r="D49" s="316" t="s">
        <v>218</v>
      </c>
      <c r="E49" s="316"/>
      <c r="F49" s="316"/>
      <c r="G49" s="316"/>
      <c r="H49" s="316"/>
      <c r="I49" s="316"/>
      <c r="J49" s="316"/>
      <c r="K49" s="316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28"/>
    </row>
    <row r="50" spans="1:39" ht="12" customHeight="1">
      <c r="A50" s="17"/>
      <c r="B50" s="43"/>
      <c r="C50" s="35"/>
      <c r="D50" s="316"/>
      <c r="E50" s="316"/>
      <c r="F50" s="316"/>
      <c r="G50" s="316"/>
      <c r="H50" s="316"/>
      <c r="I50" s="316"/>
      <c r="J50" s="316"/>
      <c r="K50" s="316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0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28"/>
    </row>
    <row r="51" spans="1:39" ht="12" customHeight="1">
      <c r="A51" s="17"/>
      <c r="B51" s="43"/>
      <c r="C51" s="35"/>
      <c r="D51" s="35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28"/>
    </row>
    <row r="52" spans="1:39" ht="12" customHeight="1">
      <c r="A52" s="17"/>
      <c r="B52" s="43"/>
      <c r="C52" s="35"/>
      <c r="D52" s="35"/>
      <c r="E52" s="336" t="s">
        <v>219</v>
      </c>
      <c r="F52" s="336"/>
      <c r="G52" s="336"/>
      <c r="H52" s="336"/>
      <c r="I52" s="336"/>
      <c r="J52" s="336"/>
      <c r="K52" s="336"/>
      <c r="L52" s="336"/>
      <c r="M52" s="336"/>
      <c r="N52" s="352">
        <f>(N15*PI())*('DESIGN DATA '!Z20/1000)*('Shell Thickness'!X40/1000)*7850</f>
        <v>1795.3573696734952</v>
      </c>
      <c r="O52" s="352"/>
      <c r="P52" s="352"/>
      <c r="Q52" s="336" t="s">
        <v>106</v>
      </c>
      <c r="R52" s="336"/>
      <c r="S52" s="357" t="s">
        <v>88</v>
      </c>
      <c r="T52" s="33"/>
      <c r="U52" s="352">
        <f>N52*9.81</f>
        <v>17612.45579649699</v>
      </c>
      <c r="V52" s="352"/>
      <c r="W52" s="333" t="s">
        <v>107</v>
      </c>
      <c r="X52" s="333"/>
      <c r="Y52" s="33"/>
      <c r="Z52" s="33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28"/>
    </row>
    <row r="53" spans="1:39" ht="12" customHeight="1">
      <c r="A53" s="17"/>
      <c r="B53" s="43"/>
      <c r="C53" s="35"/>
      <c r="D53" s="35"/>
      <c r="E53" s="336"/>
      <c r="F53" s="336"/>
      <c r="G53" s="336"/>
      <c r="H53" s="336"/>
      <c r="I53" s="336"/>
      <c r="J53" s="336"/>
      <c r="K53" s="336"/>
      <c r="L53" s="336"/>
      <c r="M53" s="336"/>
      <c r="N53" s="352"/>
      <c r="O53" s="352"/>
      <c r="P53" s="352"/>
      <c r="Q53" s="336"/>
      <c r="R53" s="336"/>
      <c r="S53" s="333"/>
      <c r="T53" s="33"/>
      <c r="U53" s="352"/>
      <c r="V53" s="352"/>
      <c r="W53" s="333"/>
      <c r="X53" s="333"/>
      <c r="Y53" s="33"/>
      <c r="Z53" s="33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28"/>
    </row>
    <row r="54" spans="1:39" ht="12" customHeight="1">
      <c r="A54" s="17"/>
      <c r="B54" s="43"/>
      <c r="C54" s="35"/>
      <c r="D54" s="35"/>
      <c r="E54" s="336" t="s">
        <v>220</v>
      </c>
      <c r="F54" s="336"/>
      <c r="G54" s="336"/>
      <c r="H54" s="336"/>
      <c r="I54" s="336"/>
      <c r="J54" s="336"/>
      <c r="K54" s="336"/>
      <c r="L54" s="336"/>
      <c r="M54" s="336"/>
      <c r="N54" s="352">
        <f>N45*('Bottom &amp; Roof Plate'!O15/1000)*7850</f>
        <v>240.35599621192284</v>
      </c>
      <c r="O54" s="352"/>
      <c r="P54" s="352"/>
      <c r="Q54" s="336" t="s">
        <v>106</v>
      </c>
      <c r="R54" s="336"/>
      <c r="S54" s="357" t="s">
        <v>88</v>
      </c>
      <c r="T54" s="33"/>
      <c r="U54" s="352">
        <f t="shared" ref="U54" si="0">N54*9.81</f>
        <v>2357.8923228389631</v>
      </c>
      <c r="V54" s="352"/>
      <c r="W54" s="333" t="s">
        <v>107</v>
      </c>
      <c r="X54" s="333"/>
      <c r="Y54" s="33"/>
      <c r="Z54" s="33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28"/>
    </row>
    <row r="55" spans="1:39" ht="12" customHeight="1">
      <c r="A55" s="17"/>
      <c r="B55" s="43"/>
      <c r="C55" s="35"/>
      <c r="D55" s="35"/>
      <c r="E55" s="336"/>
      <c r="F55" s="336"/>
      <c r="G55" s="336"/>
      <c r="H55" s="336"/>
      <c r="I55" s="336"/>
      <c r="J55" s="336"/>
      <c r="K55" s="336"/>
      <c r="L55" s="336"/>
      <c r="M55" s="336"/>
      <c r="N55" s="352"/>
      <c r="O55" s="352"/>
      <c r="P55" s="352"/>
      <c r="Q55" s="336"/>
      <c r="R55" s="336"/>
      <c r="S55" s="333"/>
      <c r="T55" s="33"/>
      <c r="U55" s="352"/>
      <c r="V55" s="352"/>
      <c r="W55" s="333"/>
      <c r="X55" s="333"/>
      <c r="Y55" s="33"/>
      <c r="Z55" s="33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28"/>
    </row>
    <row r="56" spans="1:39" ht="12" customHeight="1">
      <c r="A56" s="17"/>
      <c r="B56" s="43"/>
      <c r="C56" s="35"/>
      <c r="D56" s="35"/>
      <c r="E56" s="336" t="s">
        <v>221</v>
      </c>
      <c r="F56" s="336"/>
      <c r="G56" s="336"/>
      <c r="H56" s="336"/>
      <c r="I56" s="336"/>
      <c r="J56" s="336"/>
      <c r="K56" s="336"/>
      <c r="L56" s="336"/>
      <c r="M56" s="336"/>
      <c r="N56" s="352">
        <f>N43*('Bottom &amp; Roof Plate'!O15/1000)*7850</f>
        <v>117.59930662307373</v>
      </c>
      <c r="O56" s="352"/>
      <c r="P56" s="352"/>
      <c r="Q56" s="336" t="s">
        <v>106</v>
      </c>
      <c r="R56" s="336"/>
      <c r="S56" s="357" t="s">
        <v>88</v>
      </c>
      <c r="T56" s="33"/>
      <c r="U56" s="352">
        <f t="shared" ref="U56" si="1">N56*9.81</f>
        <v>1153.6491979723532</v>
      </c>
      <c r="V56" s="352"/>
      <c r="W56" s="333" t="s">
        <v>107</v>
      </c>
      <c r="X56" s="333"/>
      <c r="Y56" s="33"/>
      <c r="Z56" s="33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28"/>
    </row>
    <row r="57" spans="1:39" ht="12" customHeight="1">
      <c r="A57" s="17"/>
      <c r="B57" s="43"/>
      <c r="C57" s="35"/>
      <c r="D57" s="35"/>
      <c r="E57" s="336"/>
      <c r="F57" s="336"/>
      <c r="G57" s="336"/>
      <c r="H57" s="336"/>
      <c r="I57" s="336"/>
      <c r="J57" s="336"/>
      <c r="K57" s="336"/>
      <c r="L57" s="336"/>
      <c r="M57" s="336"/>
      <c r="N57" s="352"/>
      <c r="O57" s="352"/>
      <c r="P57" s="352"/>
      <c r="Q57" s="336"/>
      <c r="R57" s="336"/>
      <c r="S57" s="333"/>
      <c r="T57" s="33"/>
      <c r="U57" s="352"/>
      <c r="V57" s="352"/>
      <c r="W57" s="333"/>
      <c r="X57" s="333"/>
      <c r="Y57" s="33"/>
      <c r="Z57" s="33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28"/>
    </row>
    <row r="58" spans="1:39" ht="12" customHeight="1">
      <c r="A58" s="17"/>
      <c r="B58" s="43"/>
      <c r="C58" s="35"/>
      <c r="D58" s="35"/>
      <c r="E58" s="33"/>
      <c r="F58" s="33"/>
      <c r="G58" s="33"/>
      <c r="H58" s="33"/>
      <c r="I58" s="33"/>
      <c r="J58" s="33"/>
      <c r="K58" s="82" t="s">
        <v>222</v>
      </c>
      <c r="L58" s="82"/>
      <c r="N58" s="356">
        <f>SUM(N52:P57)</f>
        <v>2153.3126725084917</v>
      </c>
      <c r="O58" s="356"/>
      <c r="P58" s="356"/>
      <c r="Q58" s="336" t="s">
        <v>106</v>
      </c>
      <c r="R58" s="336"/>
      <c r="S58" s="357" t="s">
        <v>88</v>
      </c>
      <c r="T58" s="33"/>
      <c r="U58" s="354">
        <f>SUM(U52:V57)</f>
        <v>21123.997317308309</v>
      </c>
      <c r="V58" s="355"/>
      <c r="W58" s="333" t="s">
        <v>107</v>
      </c>
      <c r="X58" s="333"/>
      <c r="Y58" s="33"/>
      <c r="Z58" s="33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28"/>
    </row>
    <row r="59" spans="1:39" ht="12" customHeight="1">
      <c r="A59" s="17"/>
      <c r="B59" s="43"/>
      <c r="C59" s="35"/>
      <c r="D59" s="35"/>
      <c r="E59" s="33"/>
      <c r="F59" s="33"/>
      <c r="G59" s="33"/>
      <c r="H59" s="33"/>
      <c r="I59" s="33"/>
      <c r="J59" s="33"/>
      <c r="K59" s="33"/>
      <c r="L59" s="33"/>
      <c r="M59" s="33"/>
      <c r="N59" s="356"/>
      <c r="O59" s="356"/>
      <c r="P59" s="356"/>
      <c r="Q59" s="336"/>
      <c r="R59" s="336"/>
      <c r="S59" s="333"/>
      <c r="T59" s="33"/>
      <c r="U59" s="355"/>
      <c r="V59" s="355"/>
      <c r="W59" s="333"/>
      <c r="X59" s="333"/>
      <c r="Y59" s="33"/>
      <c r="Z59" s="33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28"/>
    </row>
    <row r="60" spans="1:39" ht="12" customHeight="1">
      <c r="A60" s="17"/>
      <c r="B60" s="43"/>
      <c r="C60" s="35"/>
      <c r="D60" s="35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1"/>
      <c r="AL60" s="31"/>
      <c r="AM60" s="28"/>
    </row>
    <row r="61" spans="1:39" ht="12" customHeight="1">
      <c r="A61" s="17"/>
      <c r="B61" s="43"/>
      <c r="C61" s="35"/>
      <c r="D61" s="35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28"/>
    </row>
    <row r="62" spans="1:39" ht="12" customHeight="1">
      <c r="A62" s="17"/>
      <c r="B62" s="43"/>
      <c r="C62" s="35"/>
      <c r="D62" s="35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28"/>
    </row>
    <row r="63" spans="1:39" ht="12" customHeight="1">
      <c r="A63" s="17"/>
      <c r="B63" s="43"/>
      <c r="C63" s="35"/>
      <c r="D63" s="35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28"/>
    </row>
    <row r="64" spans="1:39" ht="12" customHeight="1">
      <c r="A64" s="17"/>
      <c r="B64" s="43"/>
      <c r="C64" s="35"/>
      <c r="D64" s="35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28"/>
    </row>
    <row r="65" spans="1:39" ht="12" customHeight="1">
      <c r="A65" s="17"/>
      <c r="B65" s="43"/>
      <c r="C65" s="35"/>
      <c r="D65" s="35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28"/>
    </row>
    <row r="66" spans="1:39" ht="12" customHeight="1">
      <c r="A66" s="17"/>
      <c r="B66" s="43"/>
      <c r="C66" s="35"/>
      <c r="D66" s="35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28"/>
    </row>
    <row r="67" spans="1:39" ht="12" customHeight="1">
      <c r="A67" s="17"/>
      <c r="B67" s="43"/>
      <c r="C67" s="35"/>
      <c r="D67" s="35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28"/>
    </row>
    <row r="68" spans="1:39" ht="12" customHeight="1">
      <c r="A68" s="17"/>
      <c r="B68" s="43"/>
      <c r="C68" s="35"/>
      <c r="D68" s="35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28"/>
    </row>
    <row r="69" spans="1:39" ht="12" customHeight="1">
      <c r="A69" s="17"/>
      <c r="B69" s="43"/>
      <c r="C69" s="35"/>
      <c r="D69" s="35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28"/>
    </row>
    <row r="70" spans="1:39" ht="12" customHeight="1">
      <c r="A70" s="17"/>
      <c r="B70" s="100"/>
      <c r="C70" s="35"/>
      <c r="D70" s="35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28"/>
    </row>
    <row r="71" spans="1:39" ht="12" customHeight="1">
      <c r="A71" s="17"/>
      <c r="B71" s="100"/>
      <c r="C71" s="35"/>
      <c r="D71" s="35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28"/>
    </row>
    <row r="72" spans="1:39" ht="12" customHeight="1">
      <c r="A72" s="17"/>
      <c r="B72" s="100"/>
      <c r="C72" s="35"/>
      <c r="D72" s="35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28"/>
    </row>
    <row r="73" spans="1:39" ht="12" customHeight="1">
      <c r="A73" s="19"/>
      <c r="B73" s="100"/>
      <c r="C73" s="35"/>
      <c r="D73" s="35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11"/>
    </row>
    <row r="74" spans="1:39">
      <c r="A74" s="19"/>
      <c r="B74" s="100"/>
      <c r="C74" s="35"/>
      <c r="D74" s="35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11"/>
    </row>
    <row r="75" spans="1:39" ht="13.5" thickBot="1">
      <c r="A75" s="20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2"/>
    </row>
  </sheetData>
  <mergeCells count="153">
    <mergeCell ref="U58:V59"/>
    <mergeCell ref="W58:X59"/>
    <mergeCell ref="N58:P59"/>
    <mergeCell ref="E56:M57"/>
    <mergeCell ref="Q54:R55"/>
    <mergeCell ref="Q56:R57"/>
    <mergeCell ref="N54:P55"/>
    <mergeCell ref="N52:P53"/>
    <mergeCell ref="S52:S53"/>
    <mergeCell ref="S54:S55"/>
    <mergeCell ref="S56:S57"/>
    <mergeCell ref="Q58:R59"/>
    <mergeCell ref="S58:S59"/>
    <mergeCell ref="A1:J6"/>
    <mergeCell ref="K1:AB3"/>
    <mergeCell ref="AC1:AM6"/>
    <mergeCell ref="K4:AB4"/>
    <mergeCell ref="K5:AB6"/>
    <mergeCell ref="A7:J7"/>
    <mergeCell ref="K7:L7"/>
    <mergeCell ref="M7:N7"/>
    <mergeCell ref="O7:P7"/>
    <mergeCell ref="Q7:R7"/>
    <mergeCell ref="AH7:AH8"/>
    <mergeCell ref="AI7:AM8"/>
    <mergeCell ref="W8:Y8"/>
    <mergeCell ref="S7:T7"/>
    <mergeCell ref="U7:V7"/>
    <mergeCell ref="W7:Y7"/>
    <mergeCell ref="D49:K50"/>
    <mergeCell ref="E52:M53"/>
    <mergeCell ref="N56:P57"/>
    <mergeCell ref="Q52:R53"/>
    <mergeCell ref="E54:M55"/>
    <mergeCell ref="E16:L16"/>
    <mergeCell ref="Q16:R16"/>
    <mergeCell ref="N16:P16"/>
    <mergeCell ref="T16:U16"/>
    <mergeCell ref="E23:K23"/>
    <mergeCell ref="E24:K24"/>
    <mergeCell ref="E22:K22"/>
    <mergeCell ref="E37:L38"/>
    <mergeCell ref="E35:L36"/>
    <mergeCell ref="D17:I17"/>
    <mergeCell ref="E18:K18"/>
    <mergeCell ref="E19:K19"/>
    <mergeCell ref="E20:K20"/>
    <mergeCell ref="E21:K21"/>
    <mergeCell ref="E43:M44"/>
    <mergeCell ref="Q15:R15"/>
    <mergeCell ref="N14:P14"/>
    <mergeCell ref="N15:P15"/>
    <mergeCell ref="U52:V53"/>
    <mergeCell ref="U54:V55"/>
    <mergeCell ref="U56:V57"/>
    <mergeCell ref="W52:X53"/>
    <mergeCell ref="W54:X55"/>
    <mergeCell ref="W56:X57"/>
    <mergeCell ref="N25:P25"/>
    <mergeCell ref="Q23:R23"/>
    <mergeCell ref="Q24:R24"/>
    <mergeCell ref="T39:U40"/>
    <mergeCell ref="W39:W40"/>
    <mergeCell ref="X39:Y40"/>
    <mergeCell ref="Q18:R18"/>
    <mergeCell ref="Q19:R19"/>
    <mergeCell ref="Q20:R20"/>
    <mergeCell ref="Q21:R21"/>
    <mergeCell ref="N18:P18"/>
    <mergeCell ref="N31:P31"/>
    <mergeCell ref="Q31:R31"/>
    <mergeCell ref="T31:Z31"/>
    <mergeCell ref="T47:AB48"/>
    <mergeCell ref="AC35:AI36"/>
    <mergeCell ref="D34:I34"/>
    <mergeCell ref="E32:L32"/>
    <mergeCell ref="E33:L33"/>
    <mergeCell ref="N32:P32"/>
    <mergeCell ref="N33:P33"/>
    <mergeCell ref="AC37:AI38"/>
    <mergeCell ref="E39:L40"/>
    <mergeCell ref="Z7:AB7"/>
    <mergeCell ref="AF7:AF8"/>
    <mergeCell ref="AG7:AG8"/>
    <mergeCell ref="Z8:AB8"/>
    <mergeCell ref="D11:J11"/>
    <mergeCell ref="E13:AK13"/>
    <mergeCell ref="E14:L14"/>
    <mergeCell ref="Q14:R14"/>
    <mergeCell ref="E15:L15"/>
    <mergeCell ref="A8:J8"/>
    <mergeCell ref="K8:L8"/>
    <mergeCell ref="M8:N8"/>
    <mergeCell ref="O8:P8"/>
    <mergeCell ref="Q8:R8"/>
    <mergeCell ref="S8:T8"/>
    <mergeCell ref="U8:V8"/>
    <mergeCell ref="C29:C30"/>
    <mergeCell ref="Q29:R30"/>
    <mergeCell ref="N29:P30"/>
    <mergeCell ref="E31:L31"/>
    <mergeCell ref="AA18:AC18"/>
    <mergeCell ref="D26:I26"/>
    <mergeCell ref="E27:L27"/>
    <mergeCell ref="N27:P27"/>
    <mergeCell ref="E28:L28"/>
    <mergeCell ref="N28:P28"/>
    <mergeCell ref="Q28:R28"/>
    <mergeCell ref="N19:P19"/>
    <mergeCell ref="N20:P20"/>
    <mergeCell ref="N21:P21"/>
    <mergeCell ref="N22:P22"/>
    <mergeCell ref="N23:P23"/>
    <mergeCell ref="N24:P24"/>
    <mergeCell ref="Q22:R22"/>
    <mergeCell ref="E29:L30"/>
    <mergeCell ref="E25:K25"/>
    <mergeCell ref="Q25:R25"/>
    <mergeCell ref="C37:C38"/>
    <mergeCell ref="T35:U36"/>
    <mergeCell ref="V35:V36"/>
    <mergeCell ref="S35:S36"/>
    <mergeCell ref="Q37:R38"/>
    <mergeCell ref="V37:V38"/>
    <mergeCell ref="S37:S38"/>
    <mergeCell ref="N37:P38"/>
    <mergeCell ref="T37:U38"/>
    <mergeCell ref="C35:C36"/>
    <mergeCell ref="N35:P36"/>
    <mergeCell ref="Q35:R36"/>
    <mergeCell ref="C43:C44"/>
    <mergeCell ref="Q43:R44"/>
    <mergeCell ref="N43:P44"/>
    <mergeCell ref="Z39:AA40"/>
    <mergeCell ref="E41:M42"/>
    <mergeCell ref="C41:C42"/>
    <mergeCell ref="V41:V42"/>
    <mergeCell ref="N41:P42"/>
    <mergeCell ref="Q41:R42"/>
    <mergeCell ref="C39:C40"/>
    <mergeCell ref="N39:P40"/>
    <mergeCell ref="Q39:R40"/>
    <mergeCell ref="S39:S40"/>
    <mergeCell ref="V39:V40"/>
    <mergeCell ref="AC47:AJ48"/>
    <mergeCell ref="E45:L46"/>
    <mergeCell ref="C45:C46"/>
    <mergeCell ref="E47:L48"/>
    <mergeCell ref="C47:C48"/>
    <mergeCell ref="Q45:R46"/>
    <mergeCell ref="N45:P46"/>
    <mergeCell ref="Q47:Q48"/>
    <mergeCell ref="N47:P48"/>
  </mergeCells>
  <phoneticPr fontId="24" type="noConversion"/>
  <printOptions horizontalCentered="1" gridLinesSet="0"/>
  <pageMargins left="0.23622047244094499" right="0.25" top="0.143700787" bottom="0.143700787" header="0" footer="0"/>
  <pageSetup paperSize="9" scale="68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Cover</vt:lpstr>
      <vt:lpstr>REVISION</vt:lpstr>
      <vt:lpstr>CONTENTS</vt:lpstr>
      <vt:lpstr>INTRODUCTION</vt:lpstr>
      <vt:lpstr>DESIGN DATA </vt:lpstr>
      <vt:lpstr>Shell Thickness</vt:lpstr>
      <vt:lpstr>Bottom &amp; Roof Plate</vt:lpstr>
      <vt:lpstr>Loading</vt:lpstr>
      <vt:lpstr>'Bottom &amp; Roof Plate'!Print_Area</vt:lpstr>
      <vt:lpstr>CONTENTS!Print_Area</vt:lpstr>
      <vt:lpstr>Cover!Print_Area</vt:lpstr>
      <vt:lpstr>'DESIGN DATA '!Print_Area</vt:lpstr>
      <vt:lpstr>INTRODUCTION!Print_Area</vt:lpstr>
      <vt:lpstr>Loading!Print_Area</vt:lpstr>
      <vt:lpstr>REVISION!Print_Area</vt:lpstr>
      <vt:lpstr>'Shell Thickness'!Print_Area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Neda Zafari</cp:lastModifiedBy>
  <cp:lastPrinted>2024-11-07T06:33:46Z</cp:lastPrinted>
  <dcterms:created xsi:type="dcterms:W3CDTF">1996-10-14T23:33:28Z</dcterms:created>
  <dcterms:modified xsi:type="dcterms:W3CDTF">2024-11-10T10:40:38Z</dcterms:modified>
</cp:coreProperties>
</file>